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Económicos\PBA\cuadro7\"/>
    </mc:Choice>
  </mc:AlternateContent>
  <bookViews>
    <workbookView xWindow="-105" yWindow="-105" windowWidth="23250" windowHeight="12570"/>
  </bookViews>
  <sheets>
    <sheet name="Carátula" sheetId="138" r:id="rId1"/>
    <sheet name="Índice" sheetId="137" r:id="rId2"/>
    <sheet name="Cuadro 7.2" sheetId="1" r:id="rId3"/>
    <sheet name="Cuadro 7.2.1" sheetId="2" r:id="rId4"/>
    <sheet name="Cuadro 7.2.2" sheetId="3" r:id="rId5"/>
    <sheet name="Cuadro 7.2.3" sheetId="4" r:id="rId6"/>
    <sheet name="Cuadro 7.2.4" sheetId="5" r:id="rId7"/>
    <sheet name="Cuadro 7.2.5" sheetId="6" r:id="rId8"/>
    <sheet name="Cuadro 7.2.6" sheetId="7" r:id="rId9"/>
    <sheet name="Cuadro 7.2.7" sheetId="8" r:id="rId10"/>
    <sheet name="Cuadro 7.2.8" sheetId="9" r:id="rId11"/>
    <sheet name="Cuadro 7.2.9" sheetId="10" r:id="rId12"/>
    <sheet name="Cuadro 7.2.10" sheetId="11" r:id="rId13"/>
    <sheet name="Cuadro 7.2.11" sheetId="12" r:id="rId14"/>
    <sheet name="Cuadro 7.2.12" sheetId="13" r:id="rId15"/>
    <sheet name="Cuadro 7.2.13" sheetId="14" r:id="rId16"/>
    <sheet name="Cuadro 7.2.14" sheetId="15" r:id="rId17"/>
    <sheet name="Cuadro 7.2.15" sheetId="16" r:id="rId18"/>
    <sheet name="Cuadro 7.2.16" sheetId="17" r:id="rId19"/>
    <sheet name="Cuadro 7.2.17" sheetId="18" r:id="rId20"/>
    <sheet name="Cuadro 7.2.18" sheetId="19" r:id="rId21"/>
    <sheet name="Cuadro 7.2.19" sheetId="20" r:id="rId22"/>
    <sheet name="Cuadro 7.2.20" sheetId="21" r:id="rId23"/>
    <sheet name="Cuadro 7.2.21" sheetId="22" r:id="rId24"/>
    <sheet name="Cuadro 7.2.22" sheetId="23" r:id="rId25"/>
    <sheet name="Cuadro 7.2.23" sheetId="24" r:id="rId26"/>
    <sheet name="Cuadro 7.2.24" sheetId="25" r:id="rId27"/>
    <sheet name="Cuadro 7.2.25" sheetId="26" r:id="rId28"/>
    <sheet name="Cuadro 7.2.26" sheetId="27" r:id="rId29"/>
    <sheet name="Cuadro 7.2.27" sheetId="28" r:id="rId30"/>
    <sheet name="Cuadro 7.2.28" sheetId="29" r:id="rId31"/>
    <sheet name="Cuadro 7.2.29" sheetId="30" r:id="rId32"/>
    <sheet name="Cuadro 7.2.30" sheetId="31" r:id="rId33"/>
    <sheet name="Cuadro 7.2.31" sheetId="32" r:id="rId34"/>
    <sheet name="Cuadro 7.2.32" sheetId="33" r:id="rId35"/>
    <sheet name="Cuadro 7.2.33" sheetId="34" r:id="rId36"/>
    <sheet name="Cuadro 7.2.34" sheetId="35" r:id="rId37"/>
    <sheet name="Cuadro 7.2.35" sheetId="36" r:id="rId38"/>
    <sheet name="Cuadro 7.2.36" sheetId="37" r:id="rId39"/>
    <sheet name="Cuadro 7.2.37" sheetId="38" r:id="rId40"/>
    <sheet name="Cuadro 7.2.38" sheetId="39" r:id="rId41"/>
    <sheet name="Cuadro 7.2.39" sheetId="40" r:id="rId42"/>
    <sheet name="Cuadro 7.2.40" sheetId="41" r:id="rId43"/>
    <sheet name="Cuadro 7.2.41" sheetId="42" r:id="rId44"/>
    <sheet name="Cuadro 7.2.42" sheetId="43" r:id="rId45"/>
    <sheet name="Cuadro 7.2.43" sheetId="44" r:id="rId46"/>
    <sheet name="Cuadro 7.2.44" sheetId="45" r:id="rId47"/>
    <sheet name="Cuadro 7.2.45" sheetId="46" r:id="rId48"/>
    <sheet name="Cuadro 7.2.46" sheetId="47" r:id="rId49"/>
    <sheet name="Cuadro 7.2.47" sheetId="48" r:id="rId50"/>
    <sheet name="Cuadro 7.2.48" sheetId="49" r:id="rId51"/>
    <sheet name="Cuadro 7.2.49" sheetId="50" r:id="rId52"/>
    <sheet name="Cuadro 7.2.50" sheetId="51" r:id="rId53"/>
    <sheet name="Cuadro 7.2.51" sheetId="52" r:id="rId54"/>
    <sheet name="Cuadro 7.2.52" sheetId="53" r:id="rId55"/>
    <sheet name="Cuadro 7.2.53" sheetId="54" r:id="rId56"/>
    <sheet name="Cuadro 7.2.54" sheetId="55" r:id="rId57"/>
    <sheet name="Cuadro 7.2.55" sheetId="56" r:id="rId58"/>
    <sheet name="Cuadro 7.2.56" sheetId="57" r:id="rId59"/>
    <sheet name="Cuadro 7.2.57" sheetId="58" r:id="rId60"/>
    <sheet name="Cuadro 7.2.58" sheetId="59" r:id="rId61"/>
    <sheet name="Cuadro 7.2.59" sheetId="60" r:id="rId62"/>
    <sheet name="Cuadro 7.2.60" sheetId="61" r:id="rId63"/>
    <sheet name="Cuadro 7.2.61" sheetId="62" r:id="rId64"/>
    <sheet name="Cuadro 7.2.62" sheetId="63" r:id="rId65"/>
    <sheet name="Cuadro 7.2.63" sheetId="64" r:id="rId66"/>
    <sheet name="Cuadro 7.2.64" sheetId="65" r:id="rId67"/>
    <sheet name="Cuadro 7.2.65" sheetId="66" r:id="rId68"/>
    <sheet name="Cuadro 7.2.66" sheetId="67" r:id="rId69"/>
    <sheet name="Cuadro 7.2.67" sheetId="68" r:id="rId70"/>
    <sheet name="Cuadro 7.2.68" sheetId="69" r:id="rId71"/>
    <sheet name="Cuadro 7.2.69" sheetId="70" r:id="rId72"/>
    <sheet name="Cuadro 7.2.70" sheetId="71" r:id="rId73"/>
    <sheet name="Cuadro 7.2.71" sheetId="72" r:id="rId74"/>
    <sheet name="Cuadro 7.2.72" sheetId="73" r:id="rId75"/>
    <sheet name="Cuadro 7.2.73" sheetId="74" r:id="rId76"/>
    <sheet name="Cuadro 7.2.74" sheetId="75" r:id="rId77"/>
    <sheet name="Cuadro 7.2.75" sheetId="76" r:id="rId78"/>
    <sheet name="Cuadro 7.2.76" sheetId="77" r:id="rId79"/>
    <sheet name="Cuadro 7.2.77" sheetId="78" r:id="rId80"/>
    <sheet name="Cuadro 7.2.78" sheetId="79" r:id="rId81"/>
    <sheet name="Cuadro 7.2.79" sheetId="80" r:id="rId82"/>
    <sheet name="Cuadro 7.2.80" sheetId="81" r:id="rId83"/>
    <sheet name="Cuadro 7.2.81" sheetId="82" r:id="rId84"/>
    <sheet name="Cuadro 7.2.82" sheetId="83" r:id="rId85"/>
    <sheet name="Cuadro 7.2.83" sheetId="84" r:id="rId86"/>
    <sheet name="Cuadro 7.2.84" sheetId="85" r:id="rId87"/>
    <sheet name="Cuadro 7.2.85" sheetId="86" r:id="rId88"/>
    <sheet name="Cuadro 7.2.86" sheetId="87" r:id="rId89"/>
    <sheet name="Cuadro 7.2.87" sheetId="88" r:id="rId90"/>
    <sheet name="Cuadro 7.2.88" sheetId="89" r:id="rId91"/>
    <sheet name="Cuadro 7.2.89" sheetId="90" r:id="rId92"/>
    <sheet name="Cuadro 7.2.90" sheetId="91" r:id="rId93"/>
    <sheet name="Cuadro 7.2.91" sheetId="92" r:id="rId94"/>
    <sheet name="Cuadro 7.2.92" sheetId="93" r:id="rId95"/>
    <sheet name="Cuadro 7.2.93" sheetId="94" r:id="rId96"/>
    <sheet name="Cuadro 7.2.94" sheetId="95" r:id="rId97"/>
    <sheet name="Cuadro 7.2.95" sheetId="96" r:id="rId98"/>
    <sheet name="Cuadro 7.2.96" sheetId="97" r:id="rId99"/>
    <sheet name="Cuadro 7.2.97" sheetId="98" r:id="rId100"/>
    <sheet name="Cuadro 7.2.98" sheetId="99" r:id="rId101"/>
    <sheet name="Cuadro 7.2.99" sheetId="100" r:id="rId102"/>
    <sheet name="Cuadro 7.2.100" sheetId="101" r:id="rId103"/>
    <sheet name="Cuadro 7.2.101" sheetId="102" r:id="rId104"/>
    <sheet name="Cuadro 7.2.102" sheetId="103" r:id="rId105"/>
    <sheet name="Cuadro 7.2.103" sheetId="104" r:id="rId106"/>
    <sheet name="Cuadro 7.2.104" sheetId="105" r:id="rId107"/>
    <sheet name="Cuadro 7.2.105" sheetId="106" r:id="rId108"/>
    <sheet name="Cuadro 7.2.106" sheetId="107" r:id="rId109"/>
    <sheet name="Cuadro 7.2.107" sheetId="108" r:id="rId110"/>
    <sheet name="Cuadro 7.2.108" sheetId="109" r:id="rId111"/>
    <sheet name="Cuadro 7.2.109" sheetId="110" r:id="rId112"/>
    <sheet name="Cuadro 7.2.110" sheetId="111" r:id="rId113"/>
    <sheet name="Cuadro 7.2.111" sheetId="112" r:id="rId114"/>
    <sheet name="Cuadro 7.2.112" sheetId="113" r:id="rId115"/>
    <sheet name="Cuadro 7.2.113" sheetId="114" r:id="rId116"/>
    <sheet name="Cuadro 7.2.114" sheetId="115" r:id="rId117"/>
    <sheet name="Cuadro 7.2.115" sheetId="116" r:id="rId118"/>
    <sheet name="Cuadro 7.2.116" sheetId="117" r:id="rId119"/>
    <sheet name="Cuadro 7.2.117" sheetId="118" r:id="rId120"/>
    <sheet name="Cuadro 7.2.118" sheetId="119" r:id="rId121"/>
    <sheet name="Cuadro 7.2.119" sheetId="120" r:id="rId122"/>
    <sheet name="Cuadro 7.2.120" sheetId="121" r:id="rId123"/>
    <sheet name="Cuadro 7.2.121" sheetId="122" r:id="rId124"/>
    <sheet name="Cuadro 7.2.122" sheetId="123" r:id="rId125"/>
    <sheet name="Cuadro 7.2.123" sheetId="124" r:id="rId126"/>
    <sheet name="Cuadro 7.2.124" sheetId="125" r:id="rId127"/>
    <sheet name="Cuadro 7.2.125" sheetId="126" r:id="rId128"/>
    <sheet name="Cuadro 7.2.126" sheetId="127" r:id="rId129"/>
    <sheet name="Cuadro 7.2.127" sheetId="128" r:id="rId130"/>
    <sheet name="Cuadro 7.2.128" sheetId="129" r:id="rId131"/>
    <sheet name="Cuadro 7.2.129" sheetId="130" r:id="rId132"/>
    <sheet name="Cuadro 7.2.130" sheetId="131" r:id="rId133"/>
    <sheet name="Cuadro 7.2.131" sheetId="132" r:id="rId134"/>
    <sheet name="Cuadro 7.2.132" sheetId="133" r:id="rId135"/>
    <sheet name="Cuadro 7.2.133" sheetId="134" r:id="rId136"/>
    <sheet name="Cuadro 7.2.134" sheetId="135" r:id="rId137"/>
    <sheet name="Cuadro 7.2.135" sheetId="136" r:id="rId138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39" i="137" l="1"/>
  <c r="A138" i="137"/>
  <c r="A137" i="137"/>
  <c r="A136" i="137"/>
  <c r="A135" i="137"/>
  <c r="A134" i="137"/>
  <c r="A133" i="137"/>
  <c r="A132" i="137"/>
  <c r="A131" i="137"/>
  <c r="A130" i="137"/>
  <c r="A129" i="137"/>
  <c r="A128" i="137"/>
  <c r="A127" i="137"/>
  <c r="A126" i="137"/>
  <c r="A125" i="137"/>
  <c r="A124" i="137"/>
  <c r="A123" i="137"/>
  <c r="A122" i="137"/>
  <c r="A121" i="137"/>
  <c r="A120" i="137"/>
  <c r="A119" i="137"/>
  <c r="A118" i="137"/>
  <c r="A117" i="137"/>
  <c r="A116" i="137"/>
  <c r="A115" i="137"/>
  <c r="A114" i="137"/>
  <c r="A113" i="137"/>
  <c r="A112" i="137"/>
  <c r="A111" i="137"/>
  <c r="A110" i="137"/>
  <c r="A109" i="137"/>
  <c r="A108" i="137"/>
  <c r="A107" i="137"/>
  <c r="A106" i="137"/>
  <c r="A105" i="137"/>
  <c r="A104" i="137"/>
  <c r="A103" i="137"/>
  <c r="A102" i="137"/>
  <c r="A101" i="137"/>
  <c r="A100" i="137"/>
  <c r="A99" i="137"/>
  <c r="A98" i="137"/>
  <c r="A97" i="137"/>
  <c r="A96" i="137"/>
  <c r="A95" i="137"/>
  <c r="A94" i="137"/>
  <c r="A93" i="137"/>
  <c r="A92" i="137"/>
  <c r="A91" i="137"/>
  <c r="A90" i="137"/>
  <c r="A89" i="137"/>
  <c r="A88" i="137"/>
  <c r="A87" i="137"/>
  <c r="A86" i="137"/>
  <c r="A85" i="137"/>
  <c r="A84" i="137"/>
  <c r="A83" i="137"/>
  <c r="A82" i="137"/>
  <c r="A81" i="137"/>
  <c r="A80" i="137"/>
  <c r="A79" i="137"/>
  <c r="A78" i="137"/>
  <c r="A77" i="137"/>
  <c r="A76" i="137"/>
  <c r="A75" i="137"/>
  <c r="A74" i="137"/>
  <c r="A73" i="137"/>
  <c r="A72" i="137"/>
  <c r="A71" i="137"/>
  <c r="A70" i="137"/>
  <c r="A69" i="137"/>
  <c r="A68" i="137"/>
  <c r="A67" i="137"/>
  <c r="A66" i="137"/>
  <c r="A65" i="137"/>
  <c r="A64" i="137"/>
  <c r="A63" i="137"/>
  <c r="A62" i="137"/>
  <c r="A61" i="137"/>
  <c r="A60" i="137"/>
  <c r="A59" i="137"/>
  <c r="A58" i="137"/>
  <c r="A57" i="137"/>
  <c r="A56" i="137"/>
  <c r="A55" i="137"/>
  <c r="A54" i="137"/>
  <c r="A53" i="137"/>
  <c r="A52" i="137"/>
  <c r="A51" i="137"/>
  <c r="A50" i="137"/>
  <c r="A49" i="137"/>
  <c r="A48" i="137"/>
  <c r="A47" i="137"/>
  <c r="A46" i="137"/>
  <c r="A45" i="137"/>
  <c r="A44" i="137"/>
  <c r="A43" i="137"/>
  <c r="A42" i="137"/>
  <c r="A41" i="137"/>
  <c r="A40" i="137"/>
  <c r="A39" i="137"/>
  <c r="A38" i="137"/>
  <c r="A37" i="137"/>
  <c r="A36" i="137"/>
  <c r="A35" i="137"/>
  <c r="A34" i="137"/>
  <c r="A33" i="137"/>
  <c r="A32" i="137"/>
  <c r="A31" i="137"/>
  <c r="A30" i="137"/>
  <c r="A29" i="137"/>
  <c r="A28" i="137"/>
  <c r="A27" i="137"/>
  <c r="A26" i="137"/>
  <c r="A25" i="137"/>
  <c r="A24" i="137"/>
  <c r="A23" i="137"/>
  <c r="A22" i="137"/>
  <c r="A21" i="137"/>
  <c r="A20" i="137"/>
  <c r="A19" i="137"/>
  <c r="A18" i="137"/>
  <c r="A17" i="137"/>
  <c r="A16" i="137"/>
  <c r="A15" i="137"/>
  <c r="A14" i="137"/>
  <c r="A13" i="137"/>
  <c r="A12" i="137"/>
  <c r="A11" i="137"/>
  <c r="A10" i="137"/>
  <c r="A9" i="137"/>
  <c r="A8" i="137"/>
  <c r="A7" i="137"/>
  <c r="A6" i="137"/>
  <c r="A5" i="137"/>
  <c r="A4" i="137"/>
</calcChain>
</file>

<file path=xl/sharedStrings.xml><?xml version="1.0" encoding="utf-8"?>
<sst xmlns="http://schemas.openxmlformats.org/spreadsheetml/2006/main" count="15828" uniqueCount="166">
  <si>
    <t>Censo Nacional de Población, Hogares y Viviendas 2022</t>
  </si>
  <si>
    <t>Cuadro 7.2. Provincia de  Buenos Aires. Población de 14 años y más en viviendas particulares, por condición de actividad económica, según sexo registrado al nacer y cobertura de salud. Año 2022</t>
  </si>
  <si>
    <t>Sexo registrado al nacer y cobertura de salud</t>
  </si>
  <si>
    <t>Población de 14 años y más en viviendas particulares</t>
  </si>
  <si>
    <t>Condición de actividad económica</t>
  </si>
  <si>
    <t>Población económicamente activa</t>
  </si>
  <si>
    <t>Total</t>
  </si>
  <si>
    <t>Ocupada</t>
  </si>
  <si>
    <t>Desocupada</t>
  </si>
  <si>
    <t>Población no económicamente activa /</t>
  </si>
  <si>
    <t>Tiene cobertura de salud por obra social o prepaga (incluye PAMI)</t>
  </si>
  <si>
    <t>Tiene cobertura de salud por programas o planes estatales de salud</t>
  </si>
  <si>
    <t>No tiene obra social, prepaga ni plan estatal</t>
  </si>
  <si>
    <t>Mujer/Femenino</t>
  </si>
  <si>
    <t>Varón/Masculino</t>
  </si>
  <si>
    <t>Cuadro 7.2.1. Provincia de  Buenos Aires, partido de Adolfo Alsina. Población de 14 años y más en viviendas particulares, por condición de actividad económica, según sexo registrado al nacer y cobertura de salud. Año 2022</t>
  </si>
  <si>
    <t>Cuadro 7.2.2. Provincia de  Buenos Aires, partido de Adolfo Gonzales Chaves. Población de 14 años y más en viviendas particulares, por condición de actividad económica, según sexo registrado al nacer y cobertura de salud. Año 2022</t>
  </si>
  <si>
    <t>Cuadro 7.2.3. Provincia de  Buenos Aires, partido de Alberti. Población de 14 años y más en viviendas particulares, por condición de actividad económica, según sexo registrado al nacer y cobertura de salud. Año 2022</t>
  </si>
  <si>
    <t>Cuadro 7.2.4. Provincia de  Buenos Aires, partido de Almirante Brown. Población de 14 años y más en viviendas particulares, por condición de actividad económica, según sexo registrado al nacer y cobertura de salud. Año 2022</t>
  </si>
  <si>
    <t>Cuadro 7.2.5. Provincia de  Buenos Aires, partido de Arrecifes. Población de 14 años y más en viviendas particulares, por condición de actividad económica, según sexo registrado al nacer y cobertura de salud. Año 2022</t>
  </si>
  <si>
    <t>Cuadro 7.2.6. Provincia de  Buenos Aires, partido de Avellaneda. Población de 14 años y más en viviendas particulares, por condición de actividad económica, según sexo registrado al nacer y cobertura de salud. Año 2022</t>
  </si>
  <si>
    <t>Cuadro 7.2.7. Provincia de  Buenos Aires, partido de Ayacucho. Población de 14 años y más en viviendas particulares, por condición de actividad económica, según sexo registrado al nacer y cobertura de salud. Año 2022</t>
  </si>
  <si>
    <t>Cuadro 7.2.8. Provincia de  Buenos Aires, partido de Azul. Población de 14 años y más en viviendas particulares, por condición de actividad económica, según sexo registrado al nacer y cobertura de salud. Año 2022</t>
  </si>
  <si>
    <t>Cuadro 7.2.9. Provincia de  Buenos Aires, partido de Bahía Blanca. Población de 14 años y más en viviendas particulares, por condición de actividad económica, según sexo registrado al nacer y cobertura de salud. Año 2022</t>
  </si>
  <si>
    <t>Cuadro 7.2.10. Provincia de  Buenos Aires, partido de Balcarce. Población de 14 años y más en viviendas particulares, por condición de actividad económica, según sexo registrado al nacer y cobertura de salud. Año 2022</t>
  </si>
  <si>
    <t>Cuadro 7.2.11. Provincia de  Buenos Aires, partido de Baradero. Población de 14 años y más en viviendas particulares, por condición de actividad económica, según sexo registrado al nacer y cobertura de salud. Año 2022</t>
  </si>
  <si>
    <t>Cuadro 7.2.12. Provincia de  Buenos Aires, partido de Benito Juárez. Población de 14 años y más en viviendas particulares, por condición de actividad económica, según sexo registrado al nacer y cobertura de salud. Año 2022</t>
  </si>
  <si>
    <t>Cuadro 7.2.13. Provincia de  Buenos Aires, partido de Berazategui. Población de 14 años y más en viviendas particulares, por condición de actividad económica, según sexo registrado al nacer y cobertura de salud. Año 2022</t>
  </si>
  <si>
    <t>Cuadro 7.2.14. Provincia de  Buenos Aires, partido de Berisso. Población de 14 años y más en viviendas particulares, por condición de actividad económica, según sexo registrado al nacer y cobertura de salud. Año 2022</t>
  </si>
  <si>
    <t>Cuadro 7.2.15. Provincia de  Buenos Aires, partido de Bolívar. Población de 14 años y más en viviendas particulares, por condición de actividad económica, según sexo registrado al nacer y cobertura de salud. Año 2022</t>
  </si>
  <si>
    <t>Cuadro 7.2.16. Provincia de  Buenos Aires, partido de Bragado. Población de 14 años y más en viviendas particulares, por condición de actividad económica, según sexo registrado al nacer y cobertura de salud. Año 2022</t>
  </si>
  <si>
    <t>Cuadro 7.2.17. Provincia de  Buenos Aires, partido de Brandsen. Población de 14 años y más en viviendas particulares, por condición de actividad económica, según sexo registrado al nacer y cobertura de salud. Año 2022</t>
  </si>
  <si>
    <t>Cuadro 7.2.18. Provincia de  Buenos Aires, partido de Campana. Población de 14 años y más en viviendas particulares, por condición de actividad económica, según sexo registrado al nacer y cobertura de salud. Año 2022</t>
  </si>
  <si>
    <t>Cuadro 7.2.19. Provincia de  Buenos Aires, partido de Cañuelas. Población de 14 años y más en viviendas particulares, por condición de actividad económica, según sexo registrado al nacer y cobertura de salud. Año 2022</t>
  </si>
  <si>
    <t>Cuadro 7.2.20. Provincia de  Buenos Aires, partido de Capitán Sarmiento. Población de 14 años y más en viviendas particulares, por condición de actividad económica, según sexo registrado al nacer y cobertura de salud. Año 2022</t>
  </si>
  <si>
    <t>Cuadro 7.2.21. Provincia de  Buenos Aires, partido de Carlos Casares. Población de 14 años y más en viviendas particulares, por condición de actividad económica, según sexo registrado al nacer y cobertura de salud. Año 2022</t>
  </si>
  <si>
    <t>Cuadro 7.2.22. Provincia de  Buenos Aires, partido de Carlos Tejedor. Población de 14 años y más en viviendas particulares, por condición de actividad económica, según sexo registrado al nacer y cobertura de salud. Año 2022</t>
  </si>
  <si>
    <t>Cuadro 7.2.23. Provincia de  Buenos Aires, partido de Carmen de Areco. Población de 14 años y más en viviendas particulares, por condición de actividad económica, según sexo registrado al nacer y cobertura de salud. Año 2022</t>
  </si>
  <si>
    <t>Cuadro 7.2.24. Provincia de  Buenos Aires, partido de Castelli. Población de 14 años y más en viviendas particulares, por condición de actividad económica, según sexo registrado al nacer y cobertura de salud. Año 2022</t>
  </si>
  <si>
    <t>Cuadro 7.2.25. Provincia de  Buenos Aires, partido de Chacabuco. Población de 14 años y más en viviendas particulares, por condición de actividad económica, según sexo registrado al nacer y cobertura de salud. Año 2022</t>
  </si>
  <si>
    <t>Cuadro 7.2.26. Provincia de  Buenos Aires, partido de Chascomús. Población de 14 años y más en viviendas particulares, por condición de actividad económica, según sexo registrado al nacer y cobertura de salud. Año 2022</t>
  </si>
  <si>
    <t>Cuadro 7.2.27. Provincia de  Buenos Aires, partido de Chivilcoy. Población de 14 años y más en viviendas particulares, por condición de actividad económica, según sexo registrado al nacer y cobertura de salud. Año 2022</t>
  </si>
  <si>
    <t>Cuadro 7.2.28. Provincia de  Buenos Aires, partido de Colón. Población de 14 años y más en viviendas particulares, por condición de actividad económica, según sexo registrado al nacer y cobertura de salud. Año 2022</t>
  </si>
  <si>
    <t>Cuadro 7.2.29. Provincia de  Buenos Aires, partido de Coronel de Marina Leonardo Rosales. Población de 14 años y más en viviendas particulares, por condición de actividad económica, según sexo registrado al nacer y cobertura de salud. Año 2022</t>
  </si>
  <si>
    <t>Cuadro 7.2.30. Provincia de  Buenos Aires, partido de Coronel Dorrego. Población de 14 años y más en viviendas particulares, por condición de actividad económica, según sexo registrado al nacer y cobertura de salud. Año 2022</t>
  </si>
  <si>
    <t>Cuadro 7.2.31. Provincia de  Buenos Aires, partido de Coronel Pringles. Población de 14 años y más en viviendas particulares, por condición de actividad económica, según sexo registrado al nacer y cobertura de salud. Año 2022</t>
  </si>
  <si>
    <t>Cuadro 7.2.32. Provincia de  Buenos Aires, partido de Coronel Suárez. Población de 14 años y más en viviendas particulares, por condición de actividad económica, según sexo registrado al nacer y cobertura de salud. Año 2022</t>
  </si>
  <si>
    <t>Cuadro 7.2.33. Provincia de  Buenos Aires, partido de Daireaux. Población de 14 años y más en viviendas particulares, por condición de actividad económica, según sexo registrado al nacer y cobertura de salud. Año 2022</t>
  </si>
  <si>
    <t>Cuadro 7.2.34. Provincia de  Buenos Aires, partido de Dolores. Población de 14 años y más en viviendas particulares, por condición de actividad económica, según sexo registrado al nacer y cobertura de salud. Año 2022</t>
  </si>
  <si>
    <t>Cuadro 7.2.35. Provincia de  Buenos Aires, partido de Ensenada. Población de 14 años y más en viviendas particulares, por condición de actividad económica, según sexo registrado al nacer y cobertura de salud. Año 2022</t>
  </si>
  <si>
    <t>Cuadro 7.2.36. Provincia de  Buenos Aires, partido de Escobar. Población de 14 años y más en viviendas particulares, por condición de actividad económica, según sexo registrado al nacer y cobertura de salud. Año 2022</t>
  </si>
  <si>
    <t>Cuadro 7.2.37. Provincia de  Buenos Aires, partido de Esteban Echeverría. Población de 14 años y más en viviendas particulares, por condición de actividad económica, según sexo registrado al nacer y cobertura de salud. Año 2022</t>
  </si>
  <si>
    <t>Cuadro 7.2.38. Provincia de  Buenos Aires, partido de Exaltación de la Cruz. Población de 14 años y más en viviendas particulares, por condición de actividad económica, según sexo registrado al nacer y cobertura de salud. Año 2022</t>
  </si>
  <si>
    <t>Cuadro 7.2.39. Provincia de  Buenos Aires, partido de Ezeiza. Población de 14 años y más en viviendas particulares, por condición de actividad económica, según sexo registrado al nacer y cobertura de salud. Año 2022</t>
  </si>
  <si>
    <t>Cuadro 7.2.40. Provincia de  Buenos Aires, partido de Florencio Varela. Población de 14 años y más en viviendas particulares, por condición de actividad económica, según sexo registrado al nacer y cobertura de salud. Año 2022</t>
  </si>
  <si>
    <t>Cuadro 7.2.41. Provincia de  Buenos Aires, partido de Florentino Ameghino. Población de 14 años y más en viviendas particulares, por condición de actividad económica, según sexo registrado al nacer y cobertura de salud. Año 2022</t>
  </si>
  <si>
    <t>Cuadro 7.2.42. Provincia de  Buenos Aires, partido de General Alvarado. Población de 14 años y más en viviendas particulares, por condición de actividad económica, según sexo registrado al nacer y cobertura de salud. Año 2022</t>
  </si>
  <si>
    <t>Cuadro 7.2.43. Provincia de  Buenos Aires, partido de General Alvear. Población de 14 años y más en viviendas particulares, por condición de actividad económica, según sexo registrado al nacer y cobertura de salud. Año 2022</t>
  </si>
  <si>
    <t>Cuadro 7.2.44. Provincia de  Buenos Aires, partido de General Arenales. Población de 14 años y más en viviendas particulares, por condición de actividad económica, según sexo registrado al nacer y cobertura de salud. Año 2022</t>
  </si>
  <si>
    <t>Cuadro 7.2.45. Provincia de  Buenos Aires, partido de General Belgrano. Población de 14 años y más en viviendas particulares, por condición de actividad económica, según sexo registrado al nacer y cobertura de salud. Año 2022</t>
  </si>
  <si>
    <t>Cuadro 7.2.46. Provincia de  Buenos Aires, partido de General Guido. Población de 14 años y más en viviendas particulares, por condición de actividad económica, según sexo registrado al nacer y cobertura de salud. Año 2022</t>
  </si>
  <si>
    <t>-</t>
  </si>
  <si>
    <t>Cuadro 7.2.47. Provincia de  Buenos Aires, partido de General Juan Madariaga. Población de 14 años y más en viviendas particulares, por condición de actividad económica, según sexo registrado al nacer y cobertura de salud. Año 2022</t>
  </si>
  <si>
    <t>Cuadro 7.2.48. Provincia de  Buenos Aires, partido de General La Madrid. Población de 14 años y más en viviendas particulares, por condición de actividad económica, según sexo registrado al nacer y cobertura de salud. Año 2022</t>
  </si>
  <si>
    <t>Cuadro 7.2.49. Provincia de  Buenos Aires, partido de General Las Heras. Población de 14 años y más en viviendas particulares, por condición de actividad económica, según sexo registrado al nacer y cobertura de salud. Año 2022</t>
  </si>
  <si>
    <t>Cuadro 7.2.50. Provincia de  Buenos Aires, partido de General Lavalle. Población de 14 años y más en viviendas particulares, por condición de actividad económica, según sexo registrado al nacer y cobertura de salud. Año 2022</t>
  </si>
  <si>
    <t>Cuadro 7.2.51. Provincia de  Buenos Aires, partido de General Paz. Población de 14 años y más en viviendas particulares, por condición de actividad económica, según sexo registrado al nacer y cobertura de salud. Año 2022</t>
  </si>
  <si>
    <t>Cuadro 7.2.52. Provincia de  Buenos Aires, partido de General Pinto. Población de 14 años y más en viviendas particulares, por condición de actividad económica, según sexo registrado al nacer y cobertura de salud. Año 2022</t>
  </si>
  <si>
    <t>Cuadro 7.2.53. Provincia de  Buenos Aires, partido de General Pueyrredón. Población de 14 años y más en viviendas particulares, por condición de actividad económica, según sexo registrado al nacer y cobertura de salud. Año 2022</t>
  </si>
  <si>
    <t>Cuadro 7.2.54. Provincia de  Buenos Aires, partido de General Rodríguez. Población de 14 años y más en viviendas particulares, por condición de actividad económica, según sexo registrado al nacer y cobertura de salud. Año 2022</t>
  </si>
  <si>
    <t>Cuadro 7.2.55. Provincia de  Buenos Aires, partido de General San Martín. Población de 14 años y más en viviendas particulares, por condición de actividad económica, según sexo registrado al nacer y cobertura de salud. Año 2022</t>
  </si>
  <si>
    <t>Cuadro 7.2.56. Provincia de  Buenos Aires, partido de General Viamonte. Población de 14 años y más en viviendas particulares, por condición de actividad económica, según sexo registrado al nacer y cobertura de salud. Año 2022</t>
  </si>
  <si>
    <t>Cuadro 7.2.57. Provincia de  Buenos Aires, partido de General Villegas. Población de 14 años y más en viviendas particulares, por condición de actividad económica, según sexo registrado al nacer y cobertura de salud. Año 2022</t>
  </si>
  <si>
    <t>Cuadro 7.2.58. Provincia de  Buenos Aires, partido de Guaminí. Población de 14 años y más en viviendas particulares, por condición de actividad económica, según sexo registrado al nacer y cobertura de salud. Año 2022</t>
  </si>
  <si>
    <t>Cuadro 7.2.59. Provincia de  Buenos Aires, partido de Hipólito Yrigoyen. Población de 14 años y más en viviendas particulares, por condición de actividad económica, según sexo registrado al nacer y cobertura de salud. Año 2022</t>
  </si>
  <si>
    <t>Cuadro 7.2.60. Provincia de  Buenos Aires, partido de Hurlingham. Población de 14 años y más en viviendas particulares, por condición de actividad económica, según sexo registrado al nacer y cobertura de salud. Año 2022</t>
  </si>
  <si>
    <t>Cuadro 7.2.61. Provincia de  Buenos Aires, partido de Ituzaingó. Población de 14 años y más en viviendas particulares, por condición de actividad económica, según sexo registrado al nacer y cobertura de salud. Año 2022</t>
  </si>
  <si>
    <t>Cuadro 7.2.62. Provincia de  Buenos Aires, partido de José C. Paz. Población de 14 años y más en viviendas particulares, por condición de actividad económica, según sexo registrado al nacer y cobertura de salud. Año 2022</t>
  </si>
  <si>
    <t>Cuadro 7.2.63. Provincia de  Buenos Aires, partido de Junín. Población de 14 años y más en viviendas particulares, por condición de actividad económica, según sexo registrado al nacer y cobertura de salud. Año 2022</t>
  </si>
  <si>
    <t>Cuadro 7.2.64. Provincia de  Buenos Aires, partido de La Costa. Población de 14 años y más en viviendas particulares, por condición de actividad económica, según sexo registrado al nacer y cobertura de salud. Año 2022</t>
  </si>
  <si>
    <t>Cuadro 7.2.65. Provincia de  Buenos Aires, partido de La Matanza. Población de 14 años y más en viviendas particulares, por condición de actividad económica, según sexo registrado al nacer y cobertura de salud. Año 2022</t>
  </si>
  <si>
    <t>Cuadro 7.2.66. Provincia de  Buenos Aires, partido de Lanús. Población de 14 años y más en viviendas particulares, por condición de actividad económica, según sexo registrado al nacer y cobertura de salud. Año 2022</t>
  </si>
  <si>
    <t>Cuadro 7.2.67. Provincia de  Buenos Aires, partido de La Plata. Población de 14 años y más en viviendas particulares, por condición de actividad económica, según sexo registrado al nacer y cobertura de salud. Año 2022</t>
  </si>
  <si>
    <t>Cuadro 7.2.68. Provincia de  Buenos Aires, partido de Laprida. Población de 14 años y más en viviendas particulares, por condición de actividad económica, según sexo registrado al nacer y cobertura de salud. Año 2022</t>
  </si>
  <si>
    <t>Cuadro 7.2.69. Provincia de  Buenos Aires, partido de Las Flores. Población de 14 años y más en viviendas particulares, por condición de actividad económica, según sexo registrado al nacer y cobertura de salud. Año 2022</t>
  </si>
  <si>
    <t>Cuadro 7.2.70. Provincia de  Buenos Aires, partido de Leandro N. Alem. Población de 14 años y más en viviendas particulares, por condición de actividad económica, según sexo registrado al nacer y cobertura de salud. Año 2022</t>
  </si>
  <si>
    <t>Cuadro 7.2.71. Provincia de  Buenos Aires, partido de Lezama. Población de 14 años y más en viviendas particulares, por condición de actividad económica, según sexo registrado al nacer y cobertura de salud. Año 2022</t>
  </si>
  <si>
    <t>Cuadro 7.2.72. Provincia de  Buenos Aires, partido de Lincoln. Población de 14 años y más en viviendas particulares, por condición de actividad económica, según sexo registrado al nacer y cobertura de salud. Año 2022</t>
  </si>
  <si>
    <t>Cuadro 7.2.73. Provincia de  Buenos Aires, partido de Lobería. Población de 14 años y más en viviendas particulares, por condición de actividad económica, según sexo registrado al nacer y cobertura de salud. Año 2022</t>
  </si>
  <si>
    <t>Cuadro 7.2.74. Provincia de  Buenos Aires, partido de Lobos. Población de 14 años y más en viviendas particulares, por condición de actividad económica, según sexo registrado al nacer y cobertura de salud. Año 2022</t>
  </si>
  <si>
    <t>Cuadro 7.2.75. Provincia de  Buenos Aires, partido de Lomas de Zamora. Población de 14 años y más en viviendas particulares, por condición de actividad económica, según sexo registrado al nacer y cobertura de salud. Año 2022</t>
  </si>
  <si>
    <t>Cuadro 7.2.76. Provincia de  Buenos Aires, partido de Luján. Población de 14 años y más en viviendas particulares, por condición de actividad económica, según sexo registrado al nacer y cobertura de salud. Año 2022</t>
  </si>
  <si>
    <t>Cuadro 7.2.77. Provincia de  Buenos Aires, partido de Magdalena. Población de 14 años y más en viviendas particulares, por condición de actividad económica, según sexo registrado al nacer y cobertura de salud. Año 2022</t>
  </si>
  <si>
    <t>Cuadro 7.2.78. Provincia de  Buenos Aires, partido de Maipú. Población de 14 años y más en viviendas particulares, por condición de actividad económica, según sexo registrado al nacer y cobertura de salud. Año 2022</t>
  </si>
  <si>
    <t>Cuadro 7.2.79. Provincia de  Buenos Aires, partido de Malvinas Argentinas. Población de 14 años y más en viviendas particulares, por condición de actividad económica, según sexo registrado al nacer y cobertura de salud. Año 2022</t>
  </si>
  <si>
    <t>Cuadro 7.2.80. Provincia de  Buenos Aires, partido de Mar Chiquita. Población de 14 años y más en viviendas particulares, por condición de actividad económica, según sexo registrado al nacer y cobertura de salud. Año 2022</t>
  </si>
  <si>
    <t>Cuadro 7.2.81. Provincia de  Buenos Aires, partido de Marcos Paz. Población de 14 años y más en viviendas particulares, por condición de actividad económica, según sexo registrado al nacer y cobertura de salud. Año 2022</t>
  </si>
  <si>
    <t>Cuadro 7.2.82. Provincia de  Buenos Aires, partido de Mercedes. Población de 14 años y más en viviendas particulares, por condición de actividad económica, según sexo registrado al nacer y cobertura de salud. Año 2022</t>
  </si>
  <si>
    <t>Cuadro 7.2.83. Provincia de  Buenos Aires, partido de Merlo. Población de 14 años y más en viviendas particulares, por condición de actividad económica, según sexo registrado al nacer y cobertura de salud. Año 2022</t>
  </si>
  <si>
    <t>Cuadro 7.2.84. Provincia de  Buenos Aires, partido de Monte. Población de 14 años y más en viviendas particulares, por condición de actividad económica, según sexo registrado al nacer y cobertura de salud. Año 2022</t>
  </si>
  <si>
    <t>Cuadro 7.2.85. Provincia de  Buenos Aires, partido de Monte Hermoso. Población de 14 años y más en viviendas particulares, por condición de actividad económica, según sexo registrado al nacer y cobertura de salud. Año 2022</t>
  </si>
  <si>
    <t>Cuadro 7.2.86. Provincia de  Buenos Aires, partido de Moreno. Población de 14 años y más en viviendas particulares, por condición de actividad económica, según sexo registrado al nacer y cobertura de salud. Año 2022</t>
  </si>
  <si>
    <t>Cuadro 7.2.87. Provincia de  Buenos Aires, partido de Morón. Población de 14 años y más en viviendas particulares, por condición de actividad económica, según sexo registrado al nacer y cobertura de salud. Año 2022</t>
  </si>
  <si>
    <t>Cuadro 7.2.88. Provincia de  Buenos Aires, partido de Navarro. Población de 14 años y más en viviendas particulares, por condición de actividad económica, según sexo registrado al nacer y cobertura de salud. Año 2022</t>
  </si>
  <si>
    <t>Cuadro 7.2.89. Provincia de  Buenos Aires, partido de Necochea. Población de 14 años y más en viviendas particulares, por condición de actividad económica, según sexo registrado al nacer y cobertura de salud. Año 2022</t>
  </si>
  <si>
    <t>Cuadro 7.2.90. Provincia de  Buenos Aires, partido de 9 de Julio. Población de 14 años y más en viviendas particulares, por condición de actividad económica, según sexo registrado al nacer y cobertura de salud. Año 2022</t>
  </si>
  <si>
    <t>Cuadro 7.2.91. Provincia de  Buenos Aires, partido de Olavarría. Población de 14 años y más en viviendas particulares, por condición de actividad económica, según sexo registrado al nacer y cobertura de salud. Año 2022</t>
  </si>
  <si>
    <t>Cuadro 7.2.92. Provincia de  Buenos Aires, partido de Patagones. Población de 14 años y más en viviendas particulares, por condición de actividad económica, según sexo registrado al nacer y cobertura de salud. Año 2022</t>
  </si>
  <si>
    <t>Cuadro 7.2.93. Provincia de  Buenos Aires, partido de Pehuajó. Población de 14 años y más en viviendas particulares, por condición de actividad económica, según sexo registrado al nacer y cobertura de salud. Año 2022</t>
  </si>
  <si>
    <t>Cuadro 7.2.94. Provincia de  Buenos Aires, partido de Pellegrini. Población de 14 años y más en viviendas particulares, por condición de actividad económica, según sexo registrado al nacer y cobertura de salud. Año 2022</t>
  </si>
  <si>
    <t>Cuadro 7.2.95. Provincia de  Buenos Aires, partido de Pergamino. Población de 14 años y más en viviendas particulares, por condición de actividad económica, según sexo registrado al nacer y cobertura de salud. Año 2022</t>
  </si>
  <si>
    <t>Cuadro 7.2.96. Provincia de  Buenos Aires, partido de Pila. Población de 14 años y más en viviendas particulares, por condición de actividad económica, según sexo registrado al nacer y cobertura de salud. Año 2022</t>
  </si>
  <si>
    <t>Cuadro 7.2.97. Provincia de  Buenos Aires, partido de Pilar. Población de 14 años y más en viviendas particulares, por condición de actividad económica, según sexo registrado al nacer y cobertura de salud. Año 2022</t>
  </si>
  <si>
    <t>Cuadro 7.2.98. Provincia de  Buenos Aires, partido de Pinamar. Población de 14 años y más en viviendas particulares, por condición de actividad económica, según sexo registrado al nacer y cobertura de salud. Año 2022</t>
  </si>
  <si>
    <t>Cuadro 7.2.99. Provincia de  Buenos Aires, partido de Presidente Perón. Población de 14 años y más en viviendas particulares, por condición de actividad económica, según sexo registrado al nacer y cobertura de salud. Año 2022</t>
  </si>
  <si>
    <t>Cuadro 7.2.100. Provincia de  Buenos Aires, partido de Puan. Población de 14 años y más en viviendas particulares, por condición de actividad económica, según sexo registrado al nacer y cobertura de salud. Año 2022</t>
  </si>
  <si>
    <t>Cuadro 7.2.101. Provincia de  Buenos Aires, partido de Punta Indio. Población de 14 años y más en viviendas particulares, por condición de actividad económica, según sexo registrado al nacer y cobertura de salud. Año 2022</t>
  </si>
  <si>
    <t>Cuadro 7.2.102. Provincia de  Buenos Aires, partido de Quilmes. Población de 14 años y más en viviendas particulares, por condición de actividad económica, según sexo registrado al nacer y cobertura de salud. Año 2022</t>
  </si>
  <si>
    <t>Cuadro 7.2.103. Provincia de  Buenos Aires, partido de Ramallo. Población de 14 años y más en viviendas particulares, por condición de actividad económica, según sexo registrado al nacer y cobertura de salud. Año 2022</t>
  </si>
  <si>
    <t>Cuadro 7.2.104. Provincia de  Buenos Aires, partido de Rauch. Población de 14 años y más en viviendas particulares, por condición de actividad económica, según sexo registrado al nacer y cobertura de salud. Año 2022</t>
  </si>
  <si>
    <t>Cuadro 7.2.105. Provincia de  Buenos Aires, partido de Rivadavia. Población de 14 años y más en viviendas particulares, por condición de actividad económica, según sexo registrado al nacer y cobertura de salud. Año 2022</t>
  </si>
  <si>
    <t>Cuadro 7.2.106. Provincia de  Buenos Aires, partido de Rojas. Población de 14 años y más en viviendas particulares, por condición de actividad económica, según sexo registrado al nacer y cobertura de salud. Año 2022</t>
  </si>
  <si>
    <t>Cuadro 7.2.107. Provincia de  Buenos Aires, partido de Roque Pérez. Población de 14 años y más en viviendas particulares, por condición de actividad económica, según sexo registrado al nacer y cobertura de salud. Año 2022</t>
  </si>
  <si>
    <t>Cuadro 7.2.108. Provincia de  Buenos Aires, partido de Saavedra. Población de 14 años y más en viviendas particulares, por condición de actividad económica, según sexo registrado al nacer y cobertura de salud. Año 2022</t>
  </si>
  <si>
    <t>Cuadro 7.2.109. Provincia de  Buenos Aires, partido de Saladillo. Población de 14 años y más en viviendas particulares, por condición de actividad económica, según sexo registrado al nacer y cobertura de salud. Año 2022</t>
  </si>
  <si>
    <t>Cuadro 7.2.110. Provincia de  Buenos Aires, partido de Salto. Población de 14 años y más en viviendas particulares, por condición de actividad económica, según sexo registrado al nacer y cobertura de salud. Año 2022</t>
  </si>
  <si>
    <t>Cuadro 7.2.111. Provincia de  Buenos Aires, partido de Salliqueló. Población de 14 años y más en viviendas particulares, por condición de actividad económica, según sexo registrado al nacer y cobertura de salud. Año 2022</t>
  </si>
  <si>
    <t>Cuadro 7.2.112. Provincia de  Buenos Aires, partido de San Andrés de Giles. Población de 14 años y más en viviendas particulares, por condición de actividad económica, según sexo registrado al nacer y cobertura de salud. Año 2022</t>
  </si>
  <si>
    <t>Cuadro 7.2.113. Provincia de  Buenos Aires, partido de San Antonio de Areco. Población de 14 años y más en viviendas particulares, por condición de actividad económica, según sexo registrado al nacer y cobertura de salud. Año 2022</t>
  </si>
  <si>
    <t>Cuadro 7.2.114. Provincia de  Buenos Aires, partido de San Cayetano. Población de 14 años y más en viviendas particulares, por condición de actividad económica, según sexo registrado al nacer y cobertura de salud. Año 2022</t>
  </si>
  <si>
    <t>Cuadro 7.2.115. Provincia de  Buenos Aires, partido de San Fernando. Población de 14 años y más en viviendas particulares, por condición de actividad económica, según sexo registrado al nacer y cobertura de salud. Año 2022</t>
  </si>
  <si>
    <t>Cuadro 7.2.116. Provincia de  Buenos Aires, partido de San Isidro. Población de 14 años y más en viviendas particulares, por condición de actividad económica, según sexo registrado al nacer y cobertura de salud. Año 2022</t>
  </si>
  <si>
    <t>Cuadro 7.2.117. Provincia de  Buenos Aires, partido de San Miguel. Población de 14 años y más en viviendas particulares, por condición de actividad económica, según sexo registrado al nacer y cobertura de salud. Año 2022</t>
  </si>
  <si>
    <t>Cuadro 7.2.118. Provincia de  Buenos Aires, partido de San Nicolás. Población de 14 años y más en viviendas particulares, por condición de actividad económica, según sexo registrado al nacer y cobertura de salud. Año 2022</t>
  </si>
  <si>
    <t>Cuadro 7.2.119. Provincia de  Buenos Aires, partido de San Pedro. Población de 14 años y más en viviendas particulares, por condición de actividad económica, según sexo registrado al nacer y cobertura de salud. Año 2022</t>
  </si>
  <si>
    <t>Cuadro 7.2.120. Provincia de  Buenos Aires, partido de San Vicente. Población de 14 años y más en viviendas particulares, por condición de actividad económica, según sexo registrado al nacer y cobertura de salud. Año 2022</t>
  </si>
  <si>
    <t>Cuadro 7.2.121. Provincia de  Buenos Aires, partido de Suipacha. Población de 14 años y más en viviendas particulares, por condición de actividad económica, según sexo registrado al nacer y cobertura de salud. Año 2022</t>
  </si>
  <si>
    <t>Cuadro 7.2.122. Provincia de  Buenos Aires, partido de Tandil. Población de 14 años y más en viviendas particulares, por condición de actividad económica, según sexo registrado al nacer y cobertura de salud. Año 2022</t>
  </si>
  <si>
    <t>Cuadro 7.2.123. Provincia de  Buenos Aires, partido de Tapalqué. Población de 14 años y más en viviendas particulares, por condición de actividad económica, según sexo registrado al nacer y cobertura de salud. Año 2022</t>
  </si>
  <si>
    <t>Cuadro 7.2.124. Provincia de  Buenos Aires, partido de Tigre. Población de 14 años y más en viviendas particulares, por condición de actividad económica, según sexo registrado al nacer y cobertura de salud. Año 2022</t>
  </si>
  <si>
    <t>Cuadro 7.2.125. Provincia de  Buenos Aires, partido de Tordillo. Población de 14 años y más en viviendas particulares, por condición de actividad económica, según sexo registrado al nacer y cobertura de salud. Año 2022</t>
  </si>
  <si>
    <t>Cuadro 7.2.126. Provincia de  Buenos Aires, partido de Tornquist. Población de 14 años y más en viviendas particulares, por condición de actividad económica, según sexo registrado al nacer y cobertura de salud. Año 2022</t>
  </si>
  <si>
    <t>Cuadro 7.2.127. Provincia de  Buenos Aires, partido de Trenque Lauquen. Población de 14 años y más en viviendas particulares, por condición de actividad económica, según sexo registrado al nacer y cobertura de salud. Año 2022</t>
  </si>
  <si>
    <t>Cuadro 7.2.128. Provincia de  Buenos Aires, partido de Tres Arroyos. Población de 14 años y más en viviendas particulares, por condición de actividad económica, según sexo registrado al nacer y cobertura de salud. Año 2022</t>
  </si>
  <si>
    <t>Cuadro 7.2.129. Provincia de  Buenos Aires, partido de Tres de Febrero. Población de 14 años y más en viviendas particulares, por condición de actividad económica, según sexo registrado al nacer y cobertura de salud. Año 2022</t>
  </si>
  <si>
    <t>Cuadro 7.2.130. Provincia de  Buenos Aires, partido de Tres Lomas. Población de 14 años y más en viviendas particulares, por condición de actividad económica, según sexo registrado al nacer y cobertura de salud. Año 2022</t>
  </si>
  <si>
    <t>Cuadro 7.2.131. Provincia de  Buenos Aires, partido de 25 de Mayo. Población de 14 años y más en viviendas particulares, por condición de actividad económica, según sexo registrado al nacer y cobertura de salud. Año 2022</t>
  </si>
  <si>
    <t>Cuadro 7.2.132. Provincia de  Buenos Aires, partido de Vicente López. Población de 14 años y más en viviendas particulares, por condición de actividad económica, según sexo registrado al nacer y cobertura de salud. Año 2022</t>
  </si>
  <si>
    <t>Cuadro 7.2.133. Provincia de  Buenos Aires, partido de Villa Gesell. Población de 14 años y más en viviendas particulares, por condición de actividad económica, según sexo registrado al nacer y cobertura de salud. Año 2022</t>
  </si>
  <si>
    <t>Cuadro 7.2.134. Provincia de  Buenos Aires, partido de Villarino. Población de 14 años y más en viviendas particulares, por condición de actividad económica, según sexo registrado al nacer y cobertura de salud. Año 2022</t>
  </si>
  <si>
    <t>Cuadro 7.2.135. Provincia de  Buenos Aires, partido de Zárate. Población de 14 años y más en viviendas particulares, por condición de actividad económica, según sexo registrado al nacer y cobertura de salud. Año 2022</t>
  </si>
  <si>
    <t/>
  </si>
  <si>
    <t>Población no económicamente activa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</si>
  <si>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</si>
  <si>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</si>
  <si>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</si>
  <si>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</si>
  <si>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</si>
  <si>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</si>
  <si>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</si>
  <si>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</si>
  <si>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</si>
  <si>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</si>
  <si>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</si>
  <si>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</si>
  <si>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Buenos Aires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</si>
</sst>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8"/>
      <color rgb="FF000000"/>
      <name val="Albany AMT"/>
    </font>
    <font>
      <sz val="9"/>
      <color rgb="FF000000"/>
      <name val="Albany AMT"/>
    </font>
    <font>
      <sz val="8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2" fillId="0" borderId="2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0" fillId="0" borderId="0" xfId="0" applyAlignment="1">
      <alignment horizontal="left"/>
    </xf>
    <xf numFmtId="3" fontId="2" fillId="2" borderId="1" xfId="0" applyNumberFormat="1" applyFont="1" applyFill="1" applyBorder="1" applyAlignment="1">
      <alignment horizontal="right"/>
    </xf>
    <xf numFmtId="3" fontId="2" fillId="2" borderId="1" xfId="0" applyNumberFormat="1" applyFont="1" applyFill="1" applyBorder="1" applyAlignment="1">
      <alignment horizontal="right" vertical="top" wrapText="1"/>
    </xf>
    <xf numFmtId="3" fontId="2" fillId="0" borderId="0" xfId="0" applyNumberFormat="1" applyFont="1" applyAlignment="1">
      <alignment horizontal="right"/>
    </xf>
    <xf numFmtId="3" fontId="4" fillId="2" borderId="1" xfId="0" applyNumberFormat="1" applyFont="1" applyFill="1" applyBorder="1" applyAlignment="1">
      <alignment horizontal="right" vertical="center" wrapText="1"/>
    </xf>
    <xf numFmtId="3" fontId="4" fillId="2" borderId="1" xfId="0" applyNumberFormat="1" applyFont="1" applyFill="1" applyBorder="1" applyAlignment="1">
      <alignment horizontal="right" vertical="top" wrapText="1"/>
    </xf>
    <xf numFmtId="3" fontId="4" fillId="0" borderId="0" xfId="0" applyNumberFormat="1" applyFont="1" applyAlignment="1">
      <alignment horizontal="right"/>
    </xf>
    <xf numFmtId="3" fontId="2" fillId="2" borderId="4" xfId="0" applyNumberFormat="1" applyFont="1" applyFill="1" applyBorder="1" applyAlignment="1">
      <alignment horizontal="right" vertical="top" wrapText="1"/>
    </xf>
    <xf numFmtId="3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1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3" fontId="2" fillId="2" borderId="1" xfId="0" applyNumberFormat="1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theme" Target="theme/theme1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calcChain" Target="calcChain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6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RowHeight="11.25" x14ac:dyDescent="0.2"/>
  <sheetData>
    <row r="3" spans="11:11" ht="20.25" x14ac:dyDescent="0.3">
      <c r="K3" s="16" t="s">
        <v>158</v>
      </c>
    </row>
    <row r="4" spans="11:11" ht="20.25" x14ac:dyDescent="0.3">
      <c r="K4" s="16"/>
    </row>
    <row r="5" spans="11:11" ht="20.25" x14ac:dyDescent="0.3">
      <c r="K5" s="16" t="s">
        <v>159</v>
      </c>
    </row>
    <row r="7" spans="11:11" ht="15" x14ac:dyDescent="0.2">
      <c r="K7" s="17" t="s">
        <v>165</v>
      </c>
    </row>
    <row r="8" spans="11:11" ht="15" x14ac:dyDescent="0.2">
      <c r="K8" s="17"/>
    </row>
    <row r="9" spans="11:11" ht="15" x14ac:dyDescent="0.2">
      <c r="K9" s="17"/>
    </row>
    <row r="10" spans="11:11" ht="15" x14ac:dyDescent="0.2">
      <c r="K10" s="17"/>
    </row>
    <row r="11" spans="11:11" ht="15" x14ac:dyDescent="0.2">
      <c r="K11" s="17"/>
    </row>
    <row r="12" spans="11:11" ht="15" x14ac:dyDescent="0.2">
      <c r="K12" s="17" t="s">
        <v>160</v>
      </c>
    </row>
    <row r="13" spans="11:11" ht="15" x14ac:dyDescent="0.2">
      <c r="K13" s="17" t="s">
        <v>161</v>
      </c>
    </row>
    <row r="14" spans="11:11" ht="15" x14ac:dyDescent="0.2">
      <c r="K14" s="17" t="s">
        <v>162</v>
      </c>
    </row>
    <row r="15" spans="11:11" ht="15" x14ac:dyDescent="0.2">
      <c r="K15" s="17"/>
    </row>
    <row r="16" spans="11:11" ht="15" x14ac:dyDescent="0.2">
      <c r="K16" s="17"/>
    </row>
    <row r="17" spans="11:11" ht="15" x14ac:dyDescent="0.2">
      <c r="K17" s="17"/>
    </row>
    <row r="18" spans="11:11" ht="15" x14ac:dyDescent="0.2">
      <c r="K18" s="17"/>
    </row>
    <row r="19" spans="11:11" ht="15" x14ac:dyDescent="0.2">
      <c r="K19" s="17"/>
    </row>
    <row r="20" spans="11:11" ht="15" x14ac:dyDescent="0.2">
      <c r="K20" s="17"/>
    </row>
    <row r="21" spans="11:11" ht="15" x14ac:dyDescent="0.2">
      <c r="K21" s="17"/>
    </row>
    <row r="22" spans="11:11" ht="15" x14ac:dyDescent="0.2">
      <c r="K22" s="17"/>
    </row>
    <row r="23" spans="11:11" ht="15" x14ac:dyDescent="0.2">
      <c r="K23" s="17"/>
    </row>
    <row r="24" spans="11:11" ht="15" x14ac:dyDescent="0.2">
      <c r="K24" s="17"/>
    </row>
    <row r="25" spans="11:11" ht="15" x14ac:dyDescent="0.2">
      <c r="K25" s="17"/>
    </row>
    <row r="26" spans="11:11" ht="15" x14ac:dyDescent="0.2">
      <c r="K26" s="17"/>
    </row>
    <row r="27" spans="11:11" ht="15" x14ac:dyDescent="0.2">
      <c r="K27" s="17"/>
    </row>
    <row r="28" spans="11:11" ht="15" x14ac:dyDescent="0.2">
      <c r="K28" s="17"/>
    </row>
    <row r="29" spans="11:11" ht="15" x14ac:dyDescent="0.2">
      <c r="K29" s="17"/>
    </row>
    <row r="30" spans="11:11" ht="15" x14ac:dyDescent="0.2">
      <c r="K30" s="17"/>
    </row>
    <row r="31" spans="11:11" ht="15" x14ac:dyDescent="0.2">
      <c r="K31" s="17"/>
    </row>
    <row r="32" spans="11:11" ht="15" x14ac:dyDescent="0.2">
      <c r="K32" s="17"/>
    </row>
    <row r="33" spans="11:11" ht="15" x14ac:dyDescent="0.2">
      <c r="K33" s="17"/>
    </row>
    <row r="34" spans="11:11" ht="15" x14ac:dyDescent="0.2">
      <c r="K34" s="17"/>
    </row>
    <row r="35" spans="11:11" ht="15" x14ac:dyDescent="0.2">
      <c r="K35" s="17"/>
    </row>
    <row r="36" spans="11:11" ht="15" x14ac:dyDescent="0.2">
      <c r="K36" s="17"/>
    </row>
    <row r="37" spans="11:11" ht="15" x14ac:dyDescent="0.2">
      <c r="K37" s="17"/>
    </row>
    <row r="38" spans="11:11" ht="15" x14ac:dyDescent="0.2">
      <c r="K38" s="17"/>
    </row>
    <row r="39" spans="11:11" ht="15" x14ac:dyDescent="0.2">
      <c r="K39" s="17"/>
    </row>
    <row r="40" spans="11:11" ht="15" x14ac:dyDescent="0.2">
      <c r="K40" s="17"/>
    </row>
    <row r="41" spans="11:11" ht="15" x14ac:dyDescent="0.2">
      <c r="K41" s="17"/>
    </row>
    <row r="42" spans="11:11" ht="15" x14ac:dyDescent="0.2">
      <c r="K42" s="17"/>
    </row>
    <row r="43" spans="11:11" ht="15" x14ac:dyDescent="0.2">
      <c r="K43" s="17"/>
    </row>
    <row r="44" spans="11:11" ht="15" x14ac:dyDescent="0.2">
      <c r="K44" s="17"/>
    </row>
    <row r="45" spans="11:11" ht="15" x14ac:dyDescent="0.2">
      <c r="K45" s="17"/>
    </row>
    <row r="46" spans="11:11" ht="15" x14ac:dyDescent="0.2">
      <c r="K46" s="17"/>
    </row>
    <row r="47" spans="11:11" ht="15" x14ac:dyDescent="0.2">
      <c r="K47" s="17"/>
    </row>
    <row r="48" spans="11:11" ht="15" x14ac:dyDescent="0.2">
      <c r="K48" s="17"/>
    </row>
    <row r="49" spans="11:11" ht="15" x14ac:dyDescent="0.2">
      <c r="K49" s="17"/>
    </row>
    <row r="50" spans="11:11" ht="15" x14ac:dyDescent="0.2">
      <c r="K50" s="17"/>
    </row>
    <row r="51" spans="11:11" ht="15" x14ac:dyDescent="0.2">
      <c r="K51" s="17"/>
    </row>
    <row r="52" spans="11:11" ht="15" x14ac:dyDescent="0.2">
      <c r="K52" s="17"/>
    </row>
    <row r="53" spans="11:11" ht="15" x14ac:dyDescent="0.2">
      <c r="K53" s="17"/>
    </row>
    <row r="54" spans="11:11" ht="15" x14ac:dyDescent="0.2">
      <c r="K54" s="17"/>
    </row>
    <row r="55" spans="11:11" ht="15" x14ac:dyDescent="0.2">
      <c r="K55" s="17"/>
    </row>
    <row r="56" spans="11:11" ht="15" x14ac:dyDescent="0.2">
      <c r="K56" s="17"/>
    </row>
    <row r="57" spans="11:11" ht="15" x14ac:dyDescent="0.2">
      <c r="K57" s="17"/>
    </row>
    <row r="58" spans="11:11" ht="15" x14ac:dyDescent="0.2">
      <c r="K58" s="17"/>
    </row>
    <row r="59" spans="11:11" ht="15" x14ac:dyDescent="0.2">
      <c r="K59" s="17"/>
    </row>
    <row r="60" spans="11:11" ht="15" x14ac:dyDescent="0.2">
      <c r="K60" s="17"/>
    </row>
    <row r="61" spans="11:11" ht="15" x14ac:dyDescent="0.2">
      <c r="K61" s="17"/>
    </row>
    <row r="62" spans="11:11" ht="15" x14ac:dyDescent="0.2">
      <c r="K62" s="17"/>
    </row>
    <row r="63" spans="11:11" ht="15" x14ac:dyDescent="0.2">
      <c r="K63" s="17"/>
    </row>
    <row r="64" spans="11:11" ht="15" x14ac:dyDescent="0.2">
      <c r="K64" s="17"/>
    </row>
    <row r="65" spans="11:11" ht="15" x14ac:dyDescent="0.2">
      <c r="K65" s="17"/>
    </row>
    <row r="66" spans="11:11" ht="15" x14ac:dyDescent="0.2">
      <c r="K66" s="17"/>
    </row>
    <row r="67" spans="11:11" ht="15" x14ac:dyDescent="0.2">
      <c r="K67" s="17"/>
    </row>
    <row r="68" spans="11:11" ht="15" x14ac:dyDescent="0.2">
      <c r="K68" s="17"/>
    </row>
    <row r="69" spans="11:11" ht="15" x14ac:dyDescent="0.2">
      <c r="K69" s="17"/>
    </row>
    <row r="70" spans="11:11" ht="15" x14ac:dyDescent="0.2">
      <c r="K70" s="17"/>
    </row>
    <row r="71" spans="11:11" ht="15" x14ac:dyDescent="0.2">
      <c r="K71" s="17"/>
    </row>
    <row r="72" spans="11:11" ht="15" x14ac:dyDescent="0.2">
      <c r="K72" s="17"/>
    </row>
    <row r="73" spans="11:11" ht="15" x14ac:dyDescent="0.2">
      <c r="K73" s="17"/>
    </row>
    <row r="74" spans="11:11" ht="15" x14ac:dyDescent="0.2">
      <c r="K74" s="17"/>
    </row>
    <row r="75" spans="11:11" ht="15" x14ac:dyDescent="0.2">
      <c r="K75" s="17"/>
    </row>
    <row r="76" spans="11:11" ht="15" x14ac:dyDescent="0.2">
      <c r="K76" s="17"/>
    </row>
    <row r="77" spans="11:11" ht="15" x14ac:dyDescent="0.2">
      <c r="K77" s="17"/>
    </row>
    <row r="78" spans="11:11" ht="15" x14ac:dyDescent="0.2">
      <c r="K78" s="17"/>
    </row>
    <row r="79" spans="11:11" ht="15" x14ac:dyDescent="0.2">
      <c r="K79" s="17"/>
    </row>
    <row r="80" spans="11:11" ht="15" x14ac:dyDescent="0.2">
      <c r="K80" s="17"/>
    </row>
    <row r="81" spans="11:11" ht="15" x14ac:dyDescent="0.2">
      <c r="K81" s="17"/>
    </row>
    <row r="82" spans="11:11" ht="15" x14ac:dyDescent="0.2">
      <c r="K82" s="17"/>
    </row>
    <row r="83" spans="11:11" ht="15" x14ac:dyDescent="0.2">
      <c r="K83" s="17"/>
    </row>
    <row r="84" spans="11:11" ht="15" x14ac:dyDescent="0.2">
      <c r="K84" s="17"/>
    </row>
    <row r="85" spans="11:11" ht="15" x14ac:dyDescent="0.2">
      <c r="K85" s="17"/>
    </row>
    <row r="86" spans="11:11" ht="15" x14ac:dyDescent="0.2">
      <c r="K86" s="17"/>
    </row>
    <row r="87" spans="11:11" ht="15" x14ac:dyDescent="0.2">
      <c r="K87" s="17"/>
    </row>
    <row r="88" spans="11:11" ht="15" x14ac:dyDescent="0.2">
      <c r="K88" s="17"/>
    </row>
    <row r="89" spans="11:11" ht="15" x14ac:dyDescent="0.2">
      <c r="K89" s="17"/>
    </row>
    <row r="90" spans="11:11" ht="15" x14ac:dyDescent="0.2">
      <c r="K90" s="17"/>
    </row>
    <row r="91" spans="11:11" ht="15" x14ac:dyDescent="0.2">
      <c r="K91" s="17"/>
    </row>
    <row r="92" spans="11:11" ht="15" x14ac:dyDescent="0.2">
      <c r="K92" s="17"/>
    </row>
    <row r="93" spans="11:11" ht="15" x14ac:dyDescent="0.2">
      <c r="K93" s="17"/>
    </row>
    <row r="94" spans="11:11" ht="15" x14ac:dyDescent="0.2">
      <c r="K94" s="17"/>
    </row>
    <row r="95" spans="11:11" ht="15" x14ac:dyDescent="0.2">
      <c r="K95" s="17"/>
    </row>
    <row r="96" spans="11:11" ht="15" x14ac:dyDescent="0.2">
      <c r="K96" s="17"/>
    </row>
    <row r="97" spans="11:11" ht="15" x14ac:dyDescent="0.2">
      <c r="K97" s="17"/>
    </row>
    <row r="98" spans="11:11" ht="15" x14ac:dyDescent="0.2">
      <c r="K98" s="17"/>
    </row>
    <row r="99" spans="11:11" ht="15" x14ac:dyDescent="0.2">
      <c r="K99" s="17"/>
    </row>
    <row r="100" spans="11:11" ht="15" x14ac:dyDescent="0.2">
      <c r="K100" s="17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143"/>
  <sheetViews>
    <sheetView showGridLines="0" workbookViewId="0"/>
  </sheetViews>
  <sheetFormatPr baseColWidth="10" defaultRowHeight="12.75" x14ac:dyDescent="0.2"/>
  <cols>
    <col min="1" max="1" width="11.5" style="19"/>
  </cols>
  <sheetData>
    <row r="1" spans="1:1" x14ac:dyDescent="0.2">
      <c r="A1" s="18" t="s">
        <v>153</v>
      </c>
    </row>
    <row r="2" spans="1:1" x14ac:dyDescent="0.2">
      <c r="A2" s="18" t="s">
        <v>154</v>
      </c>
    </row>
    <row r="4" spans="1:1" x14ac:dyDescent="0.2">
      <c r="A4" s="20" t="str">
        <f>HYPERLINK("#'Cuadro 7.2'!A3", "Cuadro 7.2. Provincia de  Buenos Aires. Población de 14 años y más en viviendas particulares, por condición de actividad económica, según sexo registrado al nacer y cobertura de salud. Año 2022")</f>
        <v>Cuadro 7.2. Provincia de  Buenos Aires. Población de 14 años y más en viviendas particulares, por condición de actividad económica, según sexo registrado al nacer y cobertura de salud. Año 2022</v>
      </c>
    </row>
    <row r="5" spans="1:1" x14ac:dyDescent="0.2">
      <c r="A5" s="20" t="str">
        <f>HYPERLINK("#'Cuadro 7.2.1'!A3", "Cuadro 7.2.1. Provincia de  Buenos Aires, partido de Adolfo Alsina. Población de 14 años y más en viviendas particulares, por condición de actividad económica, según sexo registrado al nacer y cobertura de salud. Año 2022")</f>
        <v>Cuadro 7.2.1. Provincia de  Buenos Aires, partido de Adolfo Alsina. Población de 14 años y más en viviendas particulares, por condición de actividad económica, según sexo registrado al nacer y cobertura de salud. Año 2022</v>
      </c>
    </row>
    <row r="6" spans="1:1" x14ac:dyDescent="0.2">
      <c r="A6" s="20" t="str">
        <f>HYPERLINK("#'Cuadro 7.2.2'!A3", "Cuadro 7.2.2. Provincia de  Buenos Aires, partido de Adolfo Gonzales Chaves. Población de 14 años y más en viviendas particulares, por condición de actividad económica, según sexo registrado al nacer y cobertura de salud. Año 2022")</f>
        <v>Cuadro 7.2.2. Provincia de  Buenos Aires, partido de Adolfo Gonzales Chaves. Población de 14 años y más en viviendas particulares, por condición de actividad económica, según sexo registrado al nacer y cobertura de salud. Año 2022</v>
      </c>
    </row>
    <row r="7" spans="1:1" x14ac:dyDescent="0.2">
      <c r="A7" s="20" t="str">
        <f>HYPERLINK("#'Cuadro 7.2.3'!A3", "Cuadro 7.2.3. Provincia de  Buenos Aires, partido de Alberti. Población de 14 años y más en viviendas particulares, por condición de actividad económica, según sexo registrado al nacer y cobertura de salud. Año 2022")</f>
        <v>Cuadro 7.2.3. Provincia de  Buenos Aires, partido de Alberti. Población de 14 años y más en viviendas particulares, por condición de actividad económica, según sexo registrado al nacer y cobertura de salud. Año 2022</v>
      </c>
    </row>
    <row r="8" spans="1:1" x14ac:dyDescent="0.2">
      <c r="A8" s="20" t="str">
        <f>HYPERLINK("#'Cuadro 7.2.4'!A3", "Cuadro 7.2.4. Provincia de  Buenos Aires, partido de Almirante Brown. Población de 14 años y más en viviendas particulares, por condición de actividad económica, según sexo registrado al nacer y cobertura de salud. Año 2022")</f>
        <v>Cuadro 7.2.4. Provincia de  Buenos Aires, partido de Almirante Brown. Población de 14 años y más en viviendas particulares, por condición de actividad económica, según sexo registrado al nacer y cobertura de salud. Año 2022</v>
      </c>
    </row>
    <row r="9" spans="1:1" x14ac:dyDescent="0.2">
      <c r="A9" s="20" t="str">
        <f>HYPERLINK("#'Cuadro 7.2.5'!A3", "Cuadro 7.2.5. Provincia de  Buenos Aires, partido de Arrecifes. Población de 14 años y más en viviendas particulares, por condición de actividad económica, según sexo registrado al nacer y cobertura de salud. Año 2022")</f>
        <v>Cuadro 7.2.5. Provincia de  Buenos Aires, partido de Arrecifes. Población de 14 años y más en viviendas particulares, por condición de actividad económica, según sexo registrado al nacer y cobertura de salud. Año 2022</v>
      </c>
    </row>
    <row r="10" spans="1:1" x14ac:dyDescent="0.2">
      <c r="A10" s="20" t="str">
        <f>HYPERLINK("#'Cuadro 7.2.6'!A3", "Cuadro 7.2.6. Provincia de  Buenos Aires, partido de Avellaneda. Población de 14 años y más en viviendas particulares, por condición de actividad económica, según sexo registrado al nacer y cobertura de salud. Año 2022")</f>
        <v>Cuadro 7.2.6. Provincia de  Buenos Aires, partido de Avellaneda. Población de 14 años y más en viviendas particulares, por condición de actividad económica, según sexo registrado al nacer y cobertura de salud. Año 2022</v>
      </c>
    </row>
    <row r="11" spans="1:1" x14ac:dyDescent="0.2">
      <c r="A11" s="20" t="str">
        <f>HYPERLINK("#'Cuadro 7.2.7'!A3", "Cuadro 7.2.7. Provincia de  Buenos Aires, partido de Ayacucho. Población de 14 años y más en viviendas particulares, por condición de actividad económica, según sexo registrado al nacer y cobertura de salud. Año 2022")</f>
        <v>Cuadro 7.2.7. Provincia de  Buenos Aires, partido de Ayacucho. Población de 14 años y más en viviendas particulares, por condición de actividad económica, según sexo registrado al nacer y cobertura de salud. Año 2022</v>
      </c>
    </row>
    <row r="12" spans="1:1" x14ac:dyDescent="0.2">
      <c r="A12" s="20" t="str">
        <f>HYPERLINK("#'Cuadro 7.2.8'!A3", "Cuadro 7.2.8. Provincia de  Buenos Aires, partido de Azul. Población de 14 años y más en viviendas particulares, por condición de actividad económica, según sexo registrado al nacer y cobertura de salud. Año 2022")</f>
        <v>Cuadro 7.2.8. Provincia de  Buenos Aires, partido de Azul. Población de 14 años y más en viviendas particulares, por condición de actividad económica, según sexo registrado al nacer y cobertura de salud. Año 2022</v>
      </c>
    </row>
    <row r="13" spans="1:1" x14ac:dyDescent="0.2">
      <c r="A13" s="20" t="str">
        <f>HYPERLINK("#'Cuadro 7.2.9'!A3", "Cuadro 7.2.9. Provincia de  Buenos Aires, partido de Bahía Blanca. Población de 14 años y más en viviendas particulares, por condición de actividad económica, según sexo registrado al nacer y cobertura de salud. Año 2022")</f>
        <v>Cuadro 7.2.9. Provincia de  Buenos Aires, partido de Bahía Blanca. Población de 14 años y más en viviendas particulares, por condición de actividad económica, según sexo registrado al nacer y cobertura de salud. Año 2022</v>
      </c>
    </row>
    <row r="14" spans="1:1" x14ac:dyDescent="0.2">
      <c r="A14" s="20" t="str">
        <f>HYPERLINK("#'Cuadro 7.2.10'!A3", "Cuadro 7.2.10. Provincia de  Buenos Aires, partido de Balcarce. Población de 14 años y más en viviendas particulares, por condición de actividad económica, según sexo registrado al nacer y cobertura de salud. Año 2022")</f>
        <v>Cuadro 7.2.10. Provincia de  Buenos Aires, partido de Balcarce. Población de 14 años y más en viviendas particulares, por condición de actividad económica, según sexo registrado al nacer y cobertura de salud. Año 2022</v>
      </c>
    </row>
    <row r="15" spans="1:1" x14ac:dyDescent="0.2">
      <c r="A15" s="20" t="str">
        <f>HYPERLINK("#'Cuadro 7.2.11'!A3", "Cuadro 7.2.11. Provincia de  Buenos Aires, partido de Baradero. Población de 14 años y más en viviendas particulares, por condición de actividad económica, según sexo registrado al nacer y cobertura de salud. Año 2022")</f>
        <v>Cuadro 7.2.11. Provincia de  Buenos Aires, partido de Baradero. Población de 14 años y más en viviendas particulares, por condición de actividad económica, según sexo registrado al nacer y cobertura de salud. Año 2022</v>
      </c>
    </row>
    <row r="16" spans="1:1" x14ac:dyDescent="0.2">
      <c r="A16" s="20" t="str">
        <f>HYPERLINK("#'Cuadro 7.2.12'!A3", "Cuadro 7.2.12. Provincia de  Buenos Aires, partido de Benito Juárez. Población de 14 años y más en viviendas particulares, por condición de actividad económica, según sexo registrado al nacer y cobertura de salud. Año 2022")</f>
        <v>Cuadro 7.2.12. Provincia de  Buenos Aires, partido de Benito Juárez. Población de 14 años y más en viviendas particulares, por condición de actividad económica, según sexo registrado al nacer y cobertura de salud. Año 2022</v>
      </c>
    </row>
    <row r="17" spans="1:1" x14ac:dyDescent="0.2">
      <c r="A17" s="20" t="str">
        <f>HYPERLINK("#'Cuadro 7.2.13'!A3", "Cuadro 7.2.13. Provincia de  Buenos Aires, partido de Berazategui. Población de 14 años y más en viviendas particulares, por condición de actividad económica, según sexo registrado al nacer y cobertura de salud. Año 2022")</f>
        <v>Cuadro 7.2.13. Provincia de  Buenos Aires, partido de Berazategui. Población de 14 años y más en viviendas particulares, por condición de actividad económica, según sexo registrado al nacer y cobertura de salud. Año 2022</v>
      </c>
    </row>
    <row r="18" spans="1:1" x14ac:dyDescent="0.2">
      <c r="A18" s="20" t="str">
        <f>HYPERLINK("#'Cuadro 7.2.14'!A3", "Cuadro 7.2.14. Provincia de  Buenos Aires, partido de Berisso. Población de 14 años y más en viviendas particulares, por condición de actividad económica, según sexo registrado al nacer y cobertura de salud. Año 2022")</f>
        <v>Cuadro 7.2.14. Provincia de  Buenos Aires, partido de Berisso. Población de 14 años y más en viviendas particulares, por condición de actividad económica, según sexo registrado al nacer y cobertura de salud. Año 2022</v>
      </c>
    </row>
    <row r="19" spans="1:1" x14ac:dyDescent="0.2">
      <c r="A19" s="20" t="str">
        <f>HYPERLINK("#'Cuadro 7.2.15'!A3", "Cuadro 7.2.15. Provincia de  Buenos Aires, partido de Bolívar. Población de 14 años y más en viviendas particulares, por condición de actividad económica, según sexo registrado al nacer y cobertura de salud. Año 2022")</f>
        <v>Cuadro 7.2.15. Provincia de  Buenos Aires, partido de Bolívar. Población de 14 años y más en viviendas particulares, por condición de actividad económica, según sexo registrado al nacer y cobertura de salud. Año 2022</v>
      </c>
    </row>
    <row r="20" spans="1:1" x14ac:dyDescent="0.2">
      <c r="A20" s="20" t="str">
        <f>HYPERLINK("#'Cuadro 7.2.16'!A3", "Cuadro 7.2.16. Provincia de  Buenos Aires, partido de Bragado. Población de 14 años y más en viviendas particulares, por condición de actividad económica, según sexo registrado al nacer y cobertura de salud. Año 2022")</f>
        <v>Cuadro 7.2.16. Provincia de  Buenos Aires, partido de Bragado. Población de 14 años y más en viviendas particulares, por condición de actividad económica, según sexo registrado al nacer y cobertura de salud. Año 2022</v>
      </c>
    </row>
    <row r="21" spans="1:1" x14ac:dyDescent="0.2">
      <c r="A21" s="20" t="str">
        <f>HYPERLINK("#'Cuadro 7.2.17'!A3", "Cuadro 7.2.17. Provincia de  Buenos Aires, partido de Brandsen. Población de 14 años y más en viviendas particulares, por condición de actividad económica, según sexo registrado al nacer y cobertura de salud. Año 2022")</f>
        <v>Cuadro 7.2.17. Provincia de  Buenos Aires, partido de Brandsen. Población de 14 años y más en viviendas particulares, por condición de actividad económica, según sexo registrado al nacer y cobertura de salud. Año 2022</v>
      </c>
    </row>
    <row r="22" spans="1:1" x14ac:dyDescent="0.2">
      <c r="A22" s="20" t="str">
        <f>HYPERLINK("#'Cuadro 7.2.18'!A3", "Cuadro 7.2.18. Provincia de  Buenos Aires, partido de Campana. Población de 14 años y más en viviendas particulares, por condición de actividad económica, según sexo registrado al nacer y cobertura de salud. Año 2022")</f>
        <v>Cuadro 7.2.18. Provincia de  Buenos Aires, partido de Campana. Población de 14 años y más en viviendas particulares, por condición de actividad económica, según sexo registrado al nacer y cobertura de salud. Año 2022</v>
      </c>
    </row>
    <row r="23" spans="1:1" x14ac:dyDescent="0.2">
      <c r="A23" s="20" t="str">
        <f>HYPERLINK("#'Cuadro 7.2.19'!A3", "Cuadro 7.2.19. Provincia de  Buenos Aires, partido de Cañuelas. Población de 14 años y más en viviendas particulares, por condición de actividad económica, según sexo registrado al nacer y cobertura de salud. Año 2022")</f>
        <v>Cuadro 7.2.19. Provincia de  Buenos Aires, partido de Cañuelas. Población de 14 años y más en viviendas particulares, por condición de actividad económica, según sexo registrado al nacer y cobertura de salud. Año 2022</v>
      </c>
    </row>
    <row r="24" spans="1:1" x14ac:dyDescent="0.2">
      <c r="A24" s="20" t="str">
        <f>HYPERLINK("#'Cuadro 7.2.20'!A3", "Cuadro 7.2.20. Provincia de  Buenos Aires, partido de Capitán Sarmiento. Población de 14 años y más en viviendas particulares, por condición de actividad económica, según sexo registrado al nacer y cobertura de salud. Año 2022")</f>
        <v>Cuadro 7.2.20. Provincia de  Buenos Aires, partido de Capitán Sarmiento. Población de 14 años y más en viviendas particulares, por condición de actividad económica, según sexo registrado al nacer y cobertura de salud. Año 2022</v>
      </c>
    </row>
    <row r="25" spans="1:1" x14ac:dyDescent="0.2">
      <c r="A25" s="20" t="str">
        <f>HYPERLINK("#'Cuadro 7.2.21'!A3", "Cuadro 7.2.21. Provincia de  Buenos Aires, partido de Carlos Casares. Población de 14 años y más en viviendas particulares, por condición de actividad económica, según sexo registrado al nacer y cobertura de salud. Año 2022")</f>
        <v>Cuadro 7.2.21. Provincia de  Buenos Aires, partido de Carlos Casares. Población de 14 años y más en viviendas particulares, por condición de actividad económica, según sexo registrado al nacer y cobertura de salud. Año 2022</v>
      </c>
    </row>
    <row r="26" spans="1:1" x14ac:dyDescent="0.2">
      <c r="A26" s="20" t="str">
        <f>HYPERLINK("#'Cuadro 7.2.22'!A3", "Cuadro 7.2.22. Provincia de  Buenos Aires, partido de Carlos Tejedor. Población de 14 años y más en viviendas particulares, por condición de actividad económica, según sexo registrado al nacer y cobertura de salud. Año 2022")</f>
        <v>Cuadro 7.2.22. Provincia de  Buenos Aires, partido de Carlos Tejedor. Población de 14 años y más en viviendas particulares, por condición de actividad económica, según sexo registrado al nacer y cobertura de salud. Año 2022</v>
      </c>
    </row>
    <row r="27" spans="1:1" x14ac:dyDescent="0.2">
      <c r="A27" s="20" t="str">
        <f>HYPERLINK("#'Cuadro 7.2.23'!A3", "Cuadro 7.2.23. Provincia de  Buenos Aires, partido de Carmen de Areco. Población de 14 años y más en viviendas particulares, por condición de actividad económica, según sexo registrado al nacer y cobertura de salud. Año 2022")</f>
        <v>Cuadro 7.2.23. Provincia de  Buenos Aires, partido de Carmen de Areco. Población de 14 años y más en viviendas particulares, por condición de actividad económica, según sexo registrado al nacer y cobertura de salud. Año 2022</v>
      </c>
    </row>
    <row r="28" spans="1:1" x14ac:dyDescent="0.2">
      <c r="A28" s="20" t="str">
        <f>HYPERLINK("#'Cuadro 7.2.24'!A3", "Cuadro 7.2.24. Provincia de  Buenos Aires, partido de Castelli. Población de 14 años y más en viviendas particulares, por condición de actividad económica, según sexo registrado al nacer y cobertura de salud. Año 2022")</f>
        <v>Cuadro 7.2.24. Provincia de  Buenos Aires, partido de Castelli. Población de 14 años y más en viviendas particulares, por condición de actividad económica, según sexo registrado al nacer y cobertura de salud. Año 2022</v>
      </c>
    </row>
    <row r="29" spans="1:1" x14ac:dyDescent="0.2">
      <c r="A29" s="20" t="str">
        <f>HYPERLINK("#'Cuadro 7.2.25'!A3", "Cuadro 7.2.25. Provincia de  Buenos Aires, partido de Chacabuco. Población de 14 años y más en viviendas particulares, por condición de actividad económica, según sexo registrado al nacer y cobertura de salud. Año 2022")</f>
        <v>Cuadro 7.2.25. Provincia de  Buenos Aires, partido de Chacabuco. Población de 14 años y más en viviendas particulares, por condición de actividad económica, según sexo registrado al nacer y cobertura de salud. Año 2022</v>
      </c>
    </row>
    <row r="30" spans="1:1" x14ac:dyDescent="0.2">
      <c r="A30" s="20" t="str">
        <f>HYPERLINK("#'Cuadro 7.2.26'!A3", "Cuadro 7.2.26. Provincia de  Buenos Aires, partido de Chascomús. Población de 14 años y más en viviendas particulares, por condición de actividad económica, según sexo registrado al nacer y cobertura de salud. Año 2022")</f>
        <v>Cuadro 7.2.26. Provincia de  Buenos Aires, partido de Chascomús. Población de 14 años y más en viviendas particulares, por condición de actividad económica, según sexo registrado al nacer y cobertura de salud. Año 2022</v>
      </c>
    </row>
    <row r="31" spans="1:1" x14ac:dyDescent="0.2">
      <c r="A31" s="20" t="str">
        <f>HYPERLINK("#'Cuadro 7.2.27'!A3", "Cuadro 7.2.27. Provincia de  Buenos Aires, partido de Chivilcoy. Población de 14 años y más en viviendas particulares, por condición de actividad económica, según sexo registrado al nacer y cobertura de salud. Año 2022")</f>
        <v>Cuadro 7.2.27. Provincia de  Buenos Aires, partido de Chivilcoy. Población de 14 años y más en viviendas particulares, por condición de actividad económica, según sexo registrado al nacer y cobertura de salud. Año 2022</v>
      </c>
    </row>
    <row r="32" spans="1:1" x14ac:dyDescent="0.2">
      <c r="A32" s="20" t="str">
        <f>HYPERLINK("#'Cuadro 7.2.28'!A3", "Cuadro 7.2.28. Provincia de  Buenos Aires, partido de Colón. Población de 14 años y más en viviendas particulares, por condición de actividad económica, según sexo registrado al nacer y cobertura de salud. Año 2022")</f>
        <v>Cuadro 7.2.28. Provincia de  Buenos Aires, partido de Colón. Población de 14 años y más en viviendas particulares, por condición de actividad económica, según sexo registrado al nacer y cobertura de salud. Año 2022</v>
      </c>
    </row>
    <row r="33" spans="1:1" x14ac:dyDescent="0.2">
      <c r="A33" s="20" t="str">
        <f>HYPERLINK("#'Cuadro 7.2.29'!A3", "Cuadro 7.2.29. Provincia de  Buenos Aires, partido de Coronel de Marina Leonardo Rosales. Población de 14 años y más en viviendas particulares, por condición de actividad económica, según sexo registrado al nacer y cobertura de salud. Año 2022")</f>
        <v>Cuadro 7.2.29. Provincia de  Buenos Aires, partido de Coronel de Marina Leonardo Rosales. Población de 14 años y más en viviendas particulares, por condición de actividad económica, según sexo registrado al nacer y cobertura de salud. Año 2022</v>
      </c>
    </row>
    <row r="34" spans="1:1" x14ac:dyDescent="0.2">
      <c r="A34" s="20" t="str">
        <f>HYPERLINK("#'Cuadro 7.2.30'!A3", "Cuadro 7.2.30. Provincia de  Buenos Aires, partido de Coronel Dorrego. Población de 14 años y más en viviendas particulares, por condición de actividad económica, según sexo registrado al nacer y cobertura de salud. Año 2022")</f>
        <v>Cuadro 7.2.30. Provincia de  Buenos Aires, partido de Coronel Dorrego. Población de 14 años y más en viviendas particulares, por condición de actividad económica, según sexo registrado al nacer y cobertura de salud. Año 2022</v>
      </c>
    </row>
    <row r="35" spans="1:1" x14ac:dyDescent="0.2">
      <c r="A35" s="20" t="str">
        <f>HYPERLINK("#'Cuadro 7.2.31'!A3", "Cuadro 7.2.31. Provincia de  Buenos Aires, partido de Coronel Pringles. Población de 14 años y más en viviendas particulares, por condición de actividad económica, según sexo registrado al nacer y cobertura de salud. Año 2022")</f>
        <v>Cuadro 7.2.31. Provincia de  Buenos Aires, partido de Coronel Pringles. Población de 14 años y más en viviendas particulares, por condición de actividad económica, según sexo registrado al nacer y cobertura de salud. Año 2022</v>
      </c>
    </row>
    <row r="36" spans="1:1" x14ac:dyDescent="0.2">
      <c r="A36" s="20" t="str">
        <f>HYPERLINK("#'Cuadro 7.2.32'!A3", "Cuadro 7.2.32. Provincia de  Buenos Aires, partido de Coronel Suárez. Población de 14 años y más en viviendas particulares, por condición de actividad económica, según sexo registrado al nacer y cobertura de salud. Año 2022")</f>
        <v>Cuadro 7.2.32. Provincia de  Buenos Aires, partido de Coronel Suárez. Población de 14 años y más en viviendas particulares, por condición de actividad económica, según sexo registrado al nacer y cobertura de salud. Año 2022</v>
      </c>
    </row>
    <row r="37" spans="1:1" x14ac:dyDescent="0.2">
      <c r="A37" s="20" t="str">
        <f>HYPERLINK("#'Cuadro 7.2.33'!A3", "Cuadro 7.2.33. Provincia de  Buenos Aires, partido de Daireaux. Población de 14 años y más en viviendas particulares, por condición de actividad económica, según sexo registrado al nacer y cobertura de salud. Año 2022")</f>
        <v>Cuadro 7.2.33. Provincia de  Buenos Aires, partido de Daireaux. Población de 14 años y más en viviendas particulares, por condición de actividad económica, según sexo registrado al nacer y cobertura de salud. Año 2022</v>
      </c>
    </row>
    <row r="38" spans="1:1" x14ac:dyDescent="0.2">
      <c r="A38" s="20" t="str">
        <f>HYPERLINK("#'Cuadro 7.2.34'!A3", "Cuadro 7.2.34. Provincia de  Buenos Aires, partido de Dolores. Población de 14 años y más en viviendas particulares, por condición de actividad económica, según sexo registrado al nacer y cobertura de salud. Año 2022")</f>
        <v>Cuadro 7.2.34. Provincia de  Buenos Aires, partido de Dolores. Población de 14 años y más en viviendas particulares, por condición de actividad económica, según sexo registrado al nacer y cobertura de salud. Año 2022</v>
      </c>
    </row>
    <row r="39" spans="1:1" x14ac:dyDescent="0.2">
      <c r="A39" s="20" t="str">
        <f>HYPERLINK("#'Cuadro 7.2.35'!A3", "Cuadro 7.2.35. Provincia de  Buenos Aires, partido de Ensenada. Población de 14 años y más en viviendas particulares, por condición de actividad económica, según sexo registrado al nacer y cobertura de salud. Año 2022")</f>
        <v>Cuadro 7.2.35. Provincia de  Buenos Aires, partido de Ensenada. Población de 14 años y más en viviendas particulares, por condición de actividad económica, según sexo registrado al nacer y cobertura de salud. Año 2022</v>
      </c>
    </row>
    <row r="40" spans="1:1" x14ac:dyDescent="0.2">
      <c r="A40" s="20" t="str">
        <f>HYPERLINK("#'Cuadro 7.2.36'!A3", "Cuadro 7.2.36. Provincia de  Buenos Aires, partido de Escobar. Población de 14 años y más en viviendas particulares, por condición de actividad económica, según sexo registrado al nacer y cobertura de salud. Año 2022")</f>
        <v>Cuadro 7.2.36. Provincia de  Buenos Aires, partido de Escobar. Población de 14 años y más en viviendas particulares, por condición de actividad económica, según sexo registrado al nacer y cobertura de salud. Año 2022</v>
      </c>
    </row>
    <row r="41" spans="1:1" x14ac:dyDescent="0.2">
      <c r="A41" s="20" t="str">
        <f>HYPERLINK("#'Cuadro 7.2.37'!A3", "Cuadro 7.2.37. Provincia de  Buenos Aires, partido de Esteban Echeverría. Población de 14 años y más en viviendas particulares, por condición de actividad económica, según sexo registrado al nacer y cobertura de salud. Año 2022")</f>
        <v>Cuadro 7.2.37. Provincia de  Buenos Aires, partido de Esteban Echeverría. Población de 14 años y más en viviendas particulares, por condición de actividad económica, según sexo registrado al nacer y cobertura de salud. Año 2022</v>
      </c>
    </row>
    <row r="42" spans="1:1" x14ac:dyDescent="0.2">
      <c r="A42" s="20" t="str">
        <f>HYPERLINK("#'Cuadro 7.2.38'!A3", "Cuadro 7.2.38. Provincia de  Buenos Aires, partido de Exaltación de la Cruz. Población de 14 años y más en viviendas particulares, por condición de actividad económica, según sexo registrado al nacer y cobertura de salud. Año 2022")</f>
        <v>Cuadro 7.2.38. Provincia de  Buenos Aires, partido de Exaltación de la Cruz. Población de 14 años y más en viviendas particulares, por condición de actividad económica, según sexo registrado al nacer y cobertura de salud. Año 2022</v>
      </c>
    </row>
    <row r="43" spans="1:1" x14ac:dyDescent="0.2">
      <c r="A43" s="20" t="str">
        <f>HYPERLINK("#'Cuadro 7.2.39'!A3", "Cuadro 7.2.39. Provincia de  Buenos Aires, partido de Ezeiza. Población de 14 años y más en viviendas particulares, por condición de actividad económica, según sexo registrado al nacer y cobertura de salud. Año 2022")</f>
        <v>Cuadro 7.2.39. Provincia de  Buenos Aires, partido de Ezeiza. Población de 14 años y más en viviendas particulares, por condición de actividad económica, según sexo registrado al nacer y cobertura de salud. Año 2022</v>
      </c>
    </row>
    <row r="44" spans="1:1" x14ac:dyDescent="0.2">
      <c r="A44" s="20" t="str">
        <f>HYPERLINK("#'Cuadro 7.2.40'!A3", "Cuadro 7.2.40. Provincia de  Buenos Aires, partido de Florencio Varela. Población de 14 años y más en viviendas particulares, por condición de actividad económica, según sexo registrado al nacer y cobertura de salud. Año 2022")</f>
        <v>Cuadro 7.2.40. Provincia de  Buenos Aires, partido de Florencio Varela. Población de 14 años y más en viviendas particulares, por condición de actividad económica, según sexo registrado al nacer y cobertura de salud. Año 2022</v>
      </c>
    </row>
    <row r="45" spans="1:1" x14ac:dyDescent="0.2">
      <c r="A45" s="20" t="str">
        <f>HYPERLINK("#'Cuadro 7.2.41'!A3", "Cuadro 7.2.41. Provincia de  Buenos Aires, partido de Florentino Ameghino. Población de 14 años y más en viviendas particulares, por condición de actividad económica, según sexo registrado al nacer y cobertura de salud. Año 2022")</f>
        <v>Cuadro 7.2.41. Provincia de  Buenos Aires, partido de Florentino Ameghino. Población de 14 años y más en viviendas particulares, por condición de actividad económica, según sexo registrado al nacer y cobertura de salud. Año 2022</v>
      </c>
    </row>
    <row r="46" spans="1:1" x14ac:dyDescent="0.2">
      <c r="A46" s="20" t="str">
        <f>HYPERLINK("#'Cuadro 7.2.42'!A3", "Cuadro 7.2.42. Provincia de  Buenos Aires, partido de General Alvarado. Población de 14 años y más en viviendas particulares, por condición de actividad económica, según sexo registrado al nacer y cobertura de salud. Año 2022")</f>
        <v>Cuadro 7.2.42. Provincia de  Buenos Aires, partido de General Alvarado. Población de 14 años y más en viviendas particulares, por condición de actividad económica, según sexo registrado al nacer y cobertura de salud. Año 2022</v>
      </c>
    </row>
    <row r="47" spans="1:1" x14ac:dyDescent="0.2">
      <c r="A47" s="20" t="str">
        <f>HYPERLINK("#'Cuadro 7.2.43'!A3", "Cuadro 7.2.43. Provincia de  Buenos Aires, partido de General Alvear. Población de 14 años y más en viviendas particulares, por condición de actividad económica, según sexo registrado al nacer y cobertura de salud. Año 2022")</f>
        <v>Cuadro 7.2.43. Provincia de  Buenos Aires, partido de General Alvear. Población de 14 años y más en viviendas particulares, por condición de actividad económica, según sexo registrado al nacer y cobertura de salud. Año 2022</v>
      </c>
    </row>
    <row r="48" spans="1:1" x14ac:dyDescent="0.2">
      <c r="A48" s="20" t="str">
        <f>HYPERLINK("#'Cuadro 7.2.44'!A3", "Cuadro 7.2.44. Provincia de  Buenos Aires, partido de General Arenales. Población de 14 años y más en viviendas particulares, por condición de actividad económica, según sexo registrado al nacer y cobertura de salud. Año 2022")</f>
        <v>Cuadro 7.2.44. Provincia de  Buenos Aires, partido de General Arenales. Población de 14 años y más en viviendas particulares, por condición de actividad económica, según sexo registrado al nacer y cobertura de salud. Año 2022</v>
      </c>
    </row>
    <row r="49" spans="1:1" x14ac:dyDescent="0.2">
      <c r="A49" s="20" t="str">
        <f>HYPERLINK("#'Cuadro 7.2.45'!A3", "Cuadro 7.2.45. Provincia de  Buenos Aires, partido de General Belgrano. Población de 14 años y más en viviendas particulares, por condición de actividad económica, según sexo registrado al nacer y cobertura de salud. Año 2022")</f>
        <v>Cuadro 7.2.45. Provincia de  Buenos Aires, partido de General Belgrano. Población de 14 años y más en viviendas particulares, por condición de actividad económica, según sexo registrado al nacer y cobertura de salud. Año 2022</v>
      </c>
    </row>
    <row r="50" spans="1:1" x14ac:dyDescent="0.2">
      <c r="A50" s="20" t="str">
        <f>HYPERLINK("#'Cuadro 7.2.46'!A3", "Cuadro 7.2.46. Provincia de  Buenos Aires, partido de General Guido. Población de 14 años y más en viviendas particulares, por condición de actividad económica, según sexo registrado al nacer y cobertura de salud. Año 2022")</f>
        <v>Cuadro 7.2.46. Provincia de  Buenos Aires, partido de General Guido. Población de 14 años y más en viviendas particulares, por condición de actividad económica, según sexo registrado al nacer y cobertura de salud. Año 2022</v>
      </c>
    </row>
    <row r="51" spans="1:1" x14ac:dyDescent="0.2">
      <c r="A51" s="20" t="str">
        <f>HYPERLINK("#'Cuadro 7.2.47'!A3", "Cuadro 7.2.47. Provincia de  Buenos Aires, partido de General Juan Madariaga. Población de 14 años y más en viviendas particulares, por condición de actividad económica, según sexo registrado al nacer y cobertura de salud. Año 2022")</f>
        <v>Cuadro 7.2.47. Provincia de  Buenos Aires, partido de General Juan Madariaga. Población de 14 años y más en viviendas particulares, por condición de actividad económica, según sexo registrado al nacer y cobertura de salud. Año 2022</v>
      </c>
    </row>
    <row r="52" spans="1:1" x14ac:dyDescent="0.2">
      <c r="A52" s="20" t="str">
        <f>HYPERLINK("#'Cuadro 7.2.48'!A3", "Cuadro 7.2.48. Provincia de  Buenos Aires, partido de General La Madrid. Población de 14 años y más en viviendas particulares, por condición de actividad económica, según sexo registrado al nacer y cobertura de salud. Año 2022")</f>
        <v>Cuadro 7.2.48. Provincia de  Buenos Aires, partido de General La Madrid. Población de 14 años y más en viviendas particulares, por condición de actividad económica, según sexo registrado al nacer y cobertura de salud. Año 2022</v>
      </c>
    </row>
    <row r="53" spans="1:1" x14ac:dyDescent="0.2">
      <c r="A53" s="20" t="str">
        <f>HYPERLINK("#'Cuadro 7.2.49'!A3", "Cuadro 7.2.49. Provincia de  Buenos Aires, partido de General Las Heras. Población de 14 años y más en viviendas particulares, por condición de actividad económica, según sexo registrado al nacer y cobertura de salud. Año 2022")</f>
        <v>Cuadro 7.2.49. Provincia de  Buenos Aires, partido de General Las Heras. Población de 14 años y más en viviendas particulares, por condición de actividad económica, según sexo registrado al nacer y cobertura de salud. Año 2022</v>
      </c>
    </row>
    <row r="54" spans="1:1" x14ac:dyDescent="0.2">
      <c r="A54" s="20" t="str">
        <f>HYPERLINK("#'Cuadro 7.2.50'!A3", "Cuadro 7.2.50. Provincia de  Buenos Aires, partido de General Lavalle. Población de 14 años y más en viviendas particulares, por condición de actividad económica, según sexo registrado al nacer y cobertura de salud. Año 2022")</f>
        <v>Cuadro 7.2.50. Provincia de  Buenos Aires, partido de General Lavalle. Población de 14 años y más en viviendas particulares, por condición de actividad económica, según sexo registrado al nacer y cobertura de salud. Año 2022</v>
      </c>
    </row>
    <row r="55" spans="1:1" x14ac:dyDescent="0.2">
      <c r="A55" s="20" t="str">
        <f>HYPERLINK("#'Cuadro 7.2.51'!A3", "Cuadro 7.2.51. Provincia de  Buenos Aires, partido de General Paz. Población de 14 años y más en viviendas particulares, por condición de actividad económica, según sexo registrado al nacer y cobertura de salud. Año 2022")</f>
        <v>Cuadro 7.2.51. Provincia de  Buenos Aires, partido de General Paz. Población de 14 años y más en viviendas particulares, por condición de actividad económica, según sexo registrado al nacer y cobertura de salud. Año 2022</v>
      </c>
    </row>
    <row r="56" spans="1:1" x14ac:dyDescent="0.2">
      <c r="A56" s="20" t="str">
        <f>HYPERLINK("#'Cuadro 7.2.52'!A3", "Cuadro 7.2.52. Provincia de  Buenos Aires, partido de General Pinto. Población de 14 años y más en viviendas particulares, por condición de actividad económica, según sexo registrado al nacer y cobertura de salud. Año 2022")</f>
        <v>Cuadro 7.2.52. Provincia de  Buenos Aires, partido de General Pinto. Población de 14 años y más en viviendas particulares, por condición de actividad económica, según sexo registrado al nacer y cobertura de salud. Año 2022</v>
      </c>
    </row>
    <row r="57" spans="1:1" x14ac:dyDescent="0.2">
      <c r="A57" s="20" t="str">
        <f>HYPERLINK("#'Cuadro 7.2.53'!A3", "Cuadro 7.2.53. Provincia de  Buenos Aires, partido de General Pueyrredón. Población de 14 años y más en viviendas particulares, por condición de actividad económica, según sexo registrado al nacer y cobertura de salud. Año 2022")</f>
        <v>Cuadro 7.2.53. Provincia de  Buenos Aires, partido de General Pueyrredón. Población de 14 años y más en viviendas particulares, por condición de actividad económica, según sexo registrado al nacer y cobertura de salud. Año 2022</v>
      </c>
    </row>
    <row r="58" spans="1:1" x14ac:dyDescent="0.2">
      <c r="A58" s="20" t="str">
        <f>HYPERLINK("#'Cuadro 7.2.54'!A3", "Cuadro 7.2.54. Provincia de  Buenos Aires, partido de General Rodríguez. Población de 14 años y más en viviendas particulares, por condición de actividad económica, según sexo registrado al nacer y cobertura de salud. Año 2022")</f>
        <v>Cuadro 7.2.54. Provincia de  Buenos Aires, partido de General Rodríguez. Población de 14 años y más en viviendas particulares, por condición de actividad económica, según sexo registrado al nacer y cobertura de salud. Año 2022</v>
      </c>
    </row>
    <row r="59" spans="1:1" x14ac:dyDescent="0.2">
      <c r="A59" s="20" t="str">
        <f>HYPERLINK("#'Cuadro 7.2.55'!A3", "Cuadro 7.2.55. Provincia de  Buenos Aires, partido de General San Martín. Población de 14 años y más en viviendas particulares, por condición de actividad económica, según sexo registrado al nacer y cobertura de salud. Año 2022")</f>
        <v>Cuadro 7.2.55. Provincia de  Buenos Aires, partido de General San Martín. Población de 14 años y más en viviendas particulares, por condición de actividad económica, según sexo registrado al nacer y cobertura de salud. Año 2022</v>
      </c>
    </row>
    <row r="60" spans="1:1" x14ac:dyDescent="0.2">
      <c r="A60" s="20" t="str">
        <f>HYPERLINK("#'Cuadro 7.2.56'!A3", "Cuadro 7.2.56. Provincia de  Buenos Aires, partido de General Viamonte. Población de 14 años y más en viviendas particulares, por condición de actividad económica, según sexo registrado al nacer y cobertura de salud. Año 2022")</f>
        <v>Cuadro 7.2.56. Provincia de  Buenos Aires, partido de General Viamonte. Población de 14 años y más en viviendas particulares, por condición de actividad económica, según sexo registrado al nacer y cobertura de salud. Año 2022</v>
      </c>
    </row>
    <row r="61" spans="1:1" x14ac:dyDescent="0.2">
      <c r="A61" s="20" t="str">
        <f>HYPERLINK("#'Cuadro 7.2.57'!A3", "Cuadro 7.2.57. Provincia de  Buenos Aires, partido de General Villegas. Población de 14 años y más en viviendas particulares, por condición de actividad económica, según sexo registrado al nacer y cobertura de salud. Año 2022")</f>
        <v>Cuadro 7.2.57. Provincia de  Buenos Aires, partido de General Villegas. Población de 14 años y más en viviendas particulares, por condición de actividad económica, según sexo registrado al nacer y cobertura de salud. Año 2022</v>
      </c>
    </row>
    <row r="62" spans="1:1" x14ac:dyDescent="0.2">
      <c r="A62" s="20" t="str">
        <f>HYPERLINK("#'Cuadro 7.2.58'!A3", "Cuadro 7.2.58. Provincia de  Buenos Aires, partido de Guaminí. Población de 14 años y más en viviendas particulares, por condición de actividad económica, según sexo registrado al nacer y cobertura de salud. Año 2022")</f>
        <v>Cuadro 7.2.58. Provincia de  Buenos Aires, partido de Guaminí. Población de 14 años y más en viviendas particulares, por condición de actividad económica, según sexo registrado al nacer y cobertura de salud. Año 2022</v>
      </c>
    </row>
    <row r="63" spans="1:1" x14ac:dyDescent="0.2">
      <c r="A63" s="20" t="str">
        <f>HYPERLINK("#'Cuadro 7.2.59'!A3", "Cuadro 7.2.59. Provincia de  Buenos Aires, partido de Hipólito Yrigoyen. Población de 14 años y más en viviendas particulares, por condición de actividad económica, según sexo registrado al nacer y cobertura de salud. Año 2022")</f>
        <v>Cuadro 7.2.59. Provincia de  Buenos Aires, partido de Hipólito Yrigoyen. Población de 14 años y más en viviendas particulares, por condición de actividad económica, según sexo registrado al nacer y cobertura de salud. Año 2022</v>
      </c>
    </row>
    <row r="64" spans="1:1" x14ac:dyDescent="0.2">
      <c r="A64" s="20" t="str">
        <f>HYPERLINK("#'Cuadro 7.2.60'!A3", "Cuadro 7.2.60. Provincia de  Buenos Aires, partido de Hurlingham. Población de 14 años y más en viviendas particulares, por condición de actividad económica, según sexo registrado al nacer y cobertura de salud. Año 2022")</f>
        <v>Cuadro 7.2.60. Provincia de  Buenos Aires, partido de Hurlingham. Población de 14 años y más en viviendas particulares, por condición de actividad económica, según sexo registrado al nacer y cobertura de salud. Año 2022</v>
      </c>
    </row>
    <row r="65" spans="1:1" x14ac:dyDescent="0.2">
      <c r="A65" s="20" t="str">
        <f>HYPERLINK("#'Cuadro 7.2.61'!A3", "Cuadro 7.2.61. Provincia de  Buenos Aires, partido de Ituzaingó. Población de 14 años y más en viviendas particulares, por condición de actividad económica, según sexo registrado al nacer y cobertura de salud. Año 2022")</f>
        <v>Cuadro 7.2.61. Provincia de  Buenos Aires, partido de Ituzaingó. Población de 14 años y más en viviendas particulares, por condición de actividad económica, según sexo registrado al nacer y cobertura de salud. Año 2022</v>
      </c>
    </row>
    <row r="66" spans="1:1" x14ac:dyDescent="0.2">
      <c r="A66" s="20" t="str">
        <f>HYPERLINK("#'Cuadro 7.2.62'!A3", "Cuadro 7.2.62. Provincia de  Buenos Aires, partido de José C. Paz. Población de 14 años y más en viviendas particulares, por condición de actividad económica, según sexo registrado al nacer y cobertura de salud. Año 2022")</f>
        <v>Cuadro 7.2.62. Provincia de  Buenos Aires, partido de José C. Paz. Población de 14 años y más en viviendas particulares, por condición de actividad económica, según sexo registrado al nacer y cobertura de salud. Año 2022</v>
      </c>
    </row>
    <row r="67" spans="1:1" x14ac:dyDescent="0.2">
      <c r="A67" s="20" t="str">
        <f>HYPERLINK("#'Cuadro 7.2.63'!A3", "Cuadro 7.2.63. Provincia de  Buenos Aires, partido de Junín. Población de 14 años y más en viviendas particulares, por condición de actividad económica, según sexo registrado al nacer y cobertura de salud. Año 2022")</f>
        <v>Cuadro 7.2.63. Provincia de  Buenos Aires, partido de Junín. Población de 14 años y más en viviendas particulares, por condición de actividad económica, según sexo registrado al nacer y cobertura de salud. Año 2022</v>
      </c>
    </row>
    <row r="68" spans="1:1" x14ac:dyDescent="0.2">
      <c r="A68" s="20" t="str">
        <f>HYPERLINK("#'Cuadro 7.2.64'!A3", "Cuadro 7.2.64. Provincia de  Buenos Aires, partido de La Costa. Población de 14 años y más en viviendas particulares, por condición de actividad económica, según sexo registrado al nacer y cobertura de salud. Año 2022")</f>
        <v>Cuadro 7.2.64. Provincia de  Buenos Aires, partido de La Costa. Población de 14 años y más en viviendas particulares, por condición de actividad económica, según sexo registrado al nacer y cobertura de salud. Año 2022</v>
      </c>
    </row>
    <row r="69" spans="1:1" x14ac:dyDescent="0.2">
      <c r="A69" s="20" t="str">
        <f>HYPERLINK("#'Cuadro 7.2.65'!A3", "Cuadro 7.2.65. Provincia de  Buenos Aires, partido de La Matanza. Población de 14 años y más en viviendas particulares, por condición de actividad económica, según sexo registrado al nacer y cobertura de salud. Año 2022")</f>
        <v>Cuadro 7.2.65. Provincia de  Buenos Aires, partido de La Matanza. Población de 14 años y más en viviendas particulares, por condición de actividad económica, según sexo registrado al nacer y cobertura de salud. Año 2022</v>
      </c>
    </row>
    <row r="70" spans="1:1" x14ac:dyDescent="0.2">
      <c r="A70" s="20" t="str">
        <f>HYPERLINK("#'Cuadro 7.2.66'!A3", "Cuadro 7.2.66. Provincia de  Buenos Aires, partido de Lanús. Población de 14 años y más en viviendas particulares, por condición de actividad económica, según sexo registrado al nacer y cobertura de salud. Año 2022")</f>
        <v>Cuadro 7.2.66. Provincia de  Buenos Aires, partido de Lanús. Población de 14 años y más en viviendas particulares, por condición de actividad económica, según sexo registrado al nacer y cobertura de salud. Año 2022</v>
      </c>
    </row>
    <row r="71" spans="1:1" x14ac:dyDescent="0.2">
      <c r="A71" s="20" t="str">
        <f>HYPERLINK("#'Cuadro 7.2.67'!A3", "Cuadro 7.2.67. Provincia de  Buenos Aires, partido de La Plata. Población de 14 años y más en viviendas particulares, por condición de actividad económica, según sexo registrado al nacer y cobertura de salud. Año 2022")</f>
        <v>Cuadro 7.2.67. Provincia de  Buenos Aires, partido de La Plata. Población de 14 años y más en viviendas particulares, por condición de actividad económica, según sexo registrado al nacer y cobertura de salud. Año 2022</v>
      </c>
    </row>
    <row r="72" spans="1:1" x14ac:dyDescent="0.2">
      <c r="A72" s="20" t="str">
        <f>HYPERLINK("#'Cuadro 7.2.68'!A3", "Cuadro 7.2.68. Provincia de  Buenos Aires, partido de Laprida. Población de 14 años y más en viviendas particulares, por condición de actividad económica, según sexo registrado al nacer y cobertura de salud. Año 2022")</f>
        <v>Cuadro 7.2.68. Provincia de  Buenos Aires, partido de Laprida. Población de 14 años y más en viviendas particulares, por condición de actividad económica, según sexo registrado al nacer y cobertura de salud. Año 2022</v>
      </c>
    </row>
    <row r="73" spans="1:1" x14ac:dyDescent="0.2">
      <c r="A73" s="20" t="str">
        <f>HYPERLINK("#'Cuadro 7.2.69'!A3", "Cuadro 7.2.69. Provincia de  Buenos Aires, partido de Las Flores. Población de 14 años y más en viviendas particulares, por condición de actividad económica, según sexo registrado al nacer y cobertura de salud. Año 2022")</f>
        <v>Cuadro 7.2.69. Provincia de  Buenos Aires, partido de Las Flores. Población de 14 años y más en viviendas particulares, por condición de actividad económica, según sexo registrado al nacer y cobertura de salud. Año 2022</v>
      </c>
    </row>
    <row r="74" spans="1:1" x14ac:dyDescent="0.2">
      <c r="A74" s="20" t="str">
        <f>HYPERLINK("#'Cuadro 7.2.70'!A3", "Cuadro 7.2.70. Provincia de  Buenos Aires, partido de Leandro N. Alem. Población de 14 años y más en viviendas particulares, por condición de actividad económica, según sexo registrado al nacer y cobertura de salud. Año 2022")</f>
        <v>Cuadro 7.2.70. Provincia de  Buenos Aires, partido de Leandro N. Alem. Población de 14 años y más en viviendas particulares, por condición de actividad económica, según sexo registrado al nacer y cobertura de salud. Año 2022</v>
      </c>
    </row>
    <row r="75" spans="1:1" x14ac:dyDescent="0.2">
      <c r="A75" s="20" t="str">
        <f>HYPERLINK("#'Cuadro 7.2.71'!A3", "Cuadro 7.2.71. Provincia de  Buenos Aires, partido de Lezama. Población de 14 años y más en viviendas particulares, por condición de actividad económica, según sexo registrado al nacer y cobertura de salud. Año 2022")</f>
        <v>Cuadro 7.2.71. Provincia de  Buenos Aires, partido de Lezama. Población de 14 años y más en viviendas particulares, por condición de actividad económica, según sexo registrado al nacer y cobertura de salud. Año 2022</v>
      </c>
    </row>
    <row r="76" spans="1:1" x14ac:dyDescent="0.2">
      <c r="A76" s="20" t="str">
        <f>HYPERLINK("#'Cuadro 7.2.72'!A3", "Cuadro 7.2.72. Provincia de  Buenos Aires, partido de Lincoln. Población de 14 años y más en viviendas particulares, por condición de actividad económica, según sexo registrado al nacer y cobertura de salud. Año 2022")</f>
        <v>Cuadro 7.2.72. Provincia de  Buenos Aires, partido de Lincoln. Población de 14 años y más en viviendas particulares, por condición de actividad económica, según sexo registrado al nacer y cobertura de salud. Año 2022</v>
      </c>
    </row>
    <row r="77" spans="1:1" x14ac:dyDescent="0.2">
      <c r="A77" s="20" t="str">
        <f>HYPERLINK("#'Cuadro 7.2.73'!A3", "Cuadro 7.2.73. Provincia de  Buenos Aires, partido de Lobería. Población de 14 años y más en viviendas particulares, por condición de actividad económica, según sexo registrado al nacer y cobertura de salud. Año 2022")</f>
        <v>Cuadro 7.2.73. Provincia de  Buenos Aires, partido de Lobería. Población de 14 años y más en viviendas particulares, por condición de actividad económica, según sexo registrado al nacer y cobertura de salud. Año 2022</v>
      </c>
    </row>
    <row r="78" spans="1:1" x14ac:dyDescent="0.2">
      <c r="A78" s="20" t="str">
        <f>HYPERLINK("#'Cuadro 7.2.74'!A3", "Cuadro 7.2.74. Provincia de  Buenos Aires, partido de Lobos. Población de 14 años y más en viviendas particulares, por condición de actividad económica, según sexo registrado al nacer y cobertura de salud. Año 2022")</f>
        <v>Cuadro 7.2.74. Provincia de  Buenos Aires, partido de Lobos. Población de 14 años y más en viviendas particulares, por condición de actividad económica, según sexo registrado al nacer y cobertura de salud. Año 2022</v>
      </c>
    </row>
    <row r="79" spans="1:1" x14ac:dyDescent="0.2">
      <c r="A79" s="20" t="str">
        <f>HYPERLINK("#'Cuadro 7.2.75'!A3", "Cuadro 7.2.75. Provincia de  Buenos Aires, partido de Lomas de Zamora. Población de 14 años y más en viviendas particulares, por condición de actividad económica, según sexo registrado al nacer y cobertura de salud. Año 2022")</f>
        <v>Cuadro 7.2.75. Provincia de  Buenos Aires, partido de Lomas de Zamora. Población de 14 años y más en viviendas particulares, por condición de actividad económica, según sexo registrado al nacer y cobertura de salud. Año 2022</v>
      </c>
    </row>
    <row r="80" spans="1:1" x14ac:dyDescent="0.2">
      <c r="A80" s="20" t="str">
        <f>HYPERLINK("#'Cuadro 7.2.76'!A3", "Cuadro 7.2.76. Provincia de  Buenos Aires, partido de Luján. Población de 14 años y más en viviendas particulares, por condición de actividad económica, según sexo registrado al nacer y cobertura de salud. Año 2022")</f>
        <v>Cuadro 7.2.76. Provincia de  Buenos Aires, partido de Luján. Población de 14 años y más en viviendas particulares, por condición de actividad económica, según sexo registrado al nacer y cobertura de salud. Año 2022</v>
      </c>
    </row>
    <row r="81" spans="1:1" x14ac:dyDescent="0.2">
      <c r="A81" s="20" t="str">
        <f>HYPERLINK("#'Cuadro 7.2.77'!A3", "Cuadro 7.2.77. Provincia de  Buenos Aires, partido de Magdalena. Población de 14 años y más en viviendas particulares, por condición de actividad económica, según sexo registrado al nacer y cobertura de salud. Año 2022")</f>
        <v>Cuadro 7.2.77. Provincia de  Buenos Aires, partido de Magdalena. Población de 14 años y más en viviendas particulares, por condición de actividad económica, según sexo registrado al nacer y cobertura de salud. Año 2022</v>
      </c>
    </row>
    <row r="82" spans="1:1" x14ac:dyDescent="0.2">
      <c r="A82" s="20" t="str">
        <f>HYPERLINK("#'Cuadro 7.2.78'!A3", "Cuadro 7.2.78. Provincia de  Buenos Aires, partido de Maipú. Población de 14 años y más en viviendas particulares, por condición de actividad económica, según sexo registrado al nacer y cobertura de salud. Año 2022")</f>
        <v>Cuadro 7.2.78. Provincia de  Buenos Aires, partido de Maipú. Población de 14 años y más en viviendas particulares, por condición de actividad económica, según sexo registrado al nacer y cobertura de salud. Año 2022</v>
      </c>
    </row>
    <row r="83" spans="1:1" x14ac:dyDescent="0.2">
      <c r="A83" s="20" t="str">
        <f>HYPERLINK("#'Cuadro 7.2.79'!A3", "Cuadro 7.2.79. Provincia de  Buenos Aires, partido de Malvinas Argentinas. Población de 14 años y más en viviendas particulares, por condición de actividad económica, según sexo registrado al nacer y cobertura de salud. Año 2022")</f>
        <v>Cuadro 7.2.79. Provincia de  Buenos Aires, partido de Malvinas Argentinas. Población de 14 años y más en viviendas particulares, por condición de actividad económica, según sexo registrado al nacer y cobertura de salud. Año 2022</v>
      </c>
    </row>
    <row r="84" spans="1:1" x14ac:dyDescent="0.2">
      <c r="A84" s="20" t="str">
        <f>HYPERLINK("#'Cuadro 7.2.80'!A3", "Cuadro 7.2.80. Provincia de  Buenos Aires, partido de Mar Chiquita. Población de 14 años y más en viviendas particulares, por condición de actividad económica, según sexo registrado al nacer y cobertura de salud. Año 2022")</f>
        <v>Cuadro 7.2.80. Provincia de  Buenos Aires, partido de Mar Chiquita. Población de 14 años y más en viviendas particulares, por condición de actividad económica, según sexo registrado al nacer y cobertura de salud. Año 2022</v>
      </c>
    </row>
    <row r="85" spans="1:1" x14ac:dyDescent="0.2">
      <c r="A85" s="20" t="str">
        <f>HYPERLINK("#'Cuadro 7.2.81'!A3", "Cuadro 7.2.81. Provincia de  Buenos Aires, partido de Marcos Paz. Población de 14 años y más en viviendas particulares, por condición de actividad económica, según sexo registrado al nacer y cobertura de salud. Año 2022")</f>
        <v>Cuadro 7.2.81. Provincia de  Buenos Aires, partido de Marcos Paz. Población de 14 años y más en viviendas particulares, por condición de actividad económica, según sexo registrado al nacer y cobertura de salud. Año 2022</v>
      </c>
    </row>
    <row r="86" spans="1:1" x14ac:dyDescent="0.2">
      <c r="A86" s="20" t="str">
        <f>HYPERLINK("#'Cuadro 7.2.82'!A3", "Cuadro 7.2.82. Provincia de  Buenos Aires, partido de Mercedes. Población de 14 años y más en viviendas particulares, por condición de actividad económica, según sexo registrado al nacer y cobertura de salud. Año 2022")</f>
        <v>Cuadro 7.2.82. Provincia de  Buenos Aires, partido de Mercedes. Población de 14 años y más en viviendas particulares, por condición de actividad económica, según sexo registrado al nacer y cobertura de salud. Año 2022</v>
      </c>
    </row>
    <row r="87" spans="1:1" x14ac:dyDescent="0.2">
      <c r="A87" s="20" t="str">
        <f>HYPERLINK("#'Cuadro 7.2.83'!A3", "Cuadro 7.2.83. Provincia de  Buenos Aires, partido de Merlo. Población de 14 años y más en viviendas particulares, por condición de actividad económica, según sexo registrado al nacer y cobertura de salud. Año 2022")</f>
        <v>Cuadro 7.2.83. Provincia de  Buenos Aires, partido de Merlo. Población de 14 años y más en viviendas particulares, por condición de actividad económica, según sexo registrado al nacer y cobertura de salud. Año 2022</v>
      </c>
    </row>
    <row r="88" spans="1:1" x14ac:dyDescent="0.2">
      <c r="A88" s="20" t="str">
        <f>HYPERLINK("#'Cuadro 7.2.84'!A3", "Cuadro 7.2.84. Provincia de  Buenos Aires, partido de Monte. Población de 14 años y más en viviendas particulares, por condición de actividad económica, según sexo registrado al nacer y cobertura de salud. Año 2022")</f>
        <v>Cuadro 7.2.84. Provincia de  Buenos Aires, partido de Monte. Población de 14 años y más en viviendas particulares, por condición de actividad económica, según sexo registrado al nacer y cobertura de salud. Año 2022</v>
      </c>
    </row>
    <row r="89" spans="1:1" x14ac:dyDescent="0.2">
      <c r="A89" s="20" t="str">
        <f>HYPERLINK("#'Cuadro 7.2.85'!A3", "Cuadro 7.2.85. Provincia de  Buenos Aires, partido de Monte Hermoso. Población de 14 años y más en viviendas particulares, por condición de actividad económica, según sexo registrado al nacer y cobertura de salud. Año 2022")</f>
        <v>Cuadro 7.2.85. Provincia de  Buenos Aires, partido de Monte Hermoso. Población de 14 años y más en viviendas particulares, por condición de actividad económica, según sexo registrado al nacer y cobertura de salud. Año 2022</v>
      </c>
    </row>
    <row r="90" spans="1:1" x14ac:dyDescent="0.2">
      <c r="A90" s="20" t="str">
        <f>HYPERLINK("#'Cuadro 7.2.86'!A3", "Cuadro 7.2.86. Provincia de  Buenos Aires, partido de Moreno. Población de 14 años y más en viviendas particulares, por condición de actividad económica, según sexo registrado al nacer y cobertura de salud. Año 2022")</f>
        <v>Cuadro 7.2.86. Provincia de  Buenos Aires, partido de Moreno. Población de 14 años y más en viviendas particulares, por condición de actividad económica, según sexo registrado al nacer y cobertura de salud. Año 2022</v>
      </c>
    </row>
    <row r="91" spans="1:1" x14ac:dyDescent="0.2">
      <c r="A91" s="20" t="str">
        <f>HYPERLINK("#'Cuadro 7.2.87'!A3", "Cuadro 7.2.87. Provincia de  Buenos Aires, partido de Morón. Población de 14 años y más en viviendas particulares, por condición de actividad económica, según sexo registrado al nacer y cobertura de salud. Año 2022")</f>
        <v>Cuadro 7.2.87. Provincia de  Buenos Aires, partido de Morón. Población de 14 años y más en viviendas particulares, por condición de actividad económica, según sexo registrado al nacer y cobertura de salud. Año 2022</v>
      </c>
    </row>
    <row r="92" spans="1:1" x14ac:dyDescent="0.2">
      <c r="A92" s="20" t="str">
        <f>HYPERLINK("#'Cuadro 7.2.88'!A3", "Cuadro 7.2.88. Provincia de  Buenos Aires, partido de Navarro. Población de 14 años y más en viviendas particulares, por condición de actividad económica, según sexo registrado al nacer y cobertura de salud. Año 2022")</f>
        <v>Cuadro 7.2.88. Provincia de  Buenos Aires, partido de Navarro. Población de 14 años y más en viviendas particulares, por condición de actividad económica, según sexo registrado al nacer y cobertura de salud. Año 2022</v>
      </c>
    </row>
    <row r="93" spans="1:1" x14ac:dyDescent="0.2">
      <c r="A93" s="20" t="str">
        <f>HYPERLINK("#'Cuadro 7.2.89'!A3", "Cuadro 7.2.89. Provincia de  Buenos Aires, partido de Necochea. Población de 14 años y más en viviendas particulares, por condición de actividad económica, según sexo registrado al nacer y cobertura de salud. Año 2022")</f>
        <v>Cuadro 7.2.89. Provincia de  Buenos Aires, partido de Necochea. Población de 14 años y más en viviendas particulares, por condición de actividad económica, según sexo registrado al nacer y cobertura de salud. Año 2022</v>
      </c>
    </row>
    <row r="94" spans="1:1" x14ac:dyDescent="0.2">
      <c r="A94" s="20" t="str">
        <f>HYPERLINK("#'Cuadro 7.2.90'!A3", "Cuadro 7.2.90. Provincia de  Buenos Aires, partido de 9 de Julio. Población de 14 años y más en viviendas particulares, por condición de actividad económica, según sexo registrado al nacer y cobertura de salud. Año 2022")</f>
        <v>Cuadro 7.2.90. Provincia de  Buenos Aires, partido de 9 de Julio. Población de 14 años y más en viviendas particulares, por condición de actividad económica, según sexo registrado al nacer y cobertura de salud. Año 2022</v>
      </c>
    </row>
    <row r="95" spans="1:1" x14ac:dyDescent="0.2">
      <c r="A95" s="20" t="str">
        <f>HYPERLINK("#'Cuadro 7.2.91'!A3", "Cuadro 7.2.91. Provincia de  Buenos Aires, partido de Olavarría. Población de 14 años y más en viviendas particulares, por condición de actividad económica, según sexo registrado al nacer y cobertura de salud. Año 2022")</f>
        <v>Cuadro 7.2.91. Provincia de  Buenos Aires, partido de Olavarría. Población de 14 años y más en viviendas particulares, por condición de actividad económica, según sexo registrado al nacer y cobertura de salud. Año 2022</v>
      </c>
    </row>
    <row r="96" spans="1:1" x14ac:dyDescent="0.2">
      <c r="A96" s="20" t="str">
        <f>HYPERLINK("#'Cuadro 7.2.92'!A3", "Cuadro 7.2.92. Provincia de  Buenos Aires, partido de Patagones. Población de 14 años y más en viviendas particulares, por condición de actividad económica, según sexo registrado al nacer y cobertura de salud. Año 2022")</f>
        <v>Cuadro 7.2.92. Provincia de  Buenos Aires, partido de Patagones. Población de 14 años y más en viviendas particulares, por condición de actividad económica, según sexo registrado al nacer y cobertura de salud. Año 2022</v>
      </c>
    </row>
    <row r="97" spans="1:1" x14ac:dyDescent="0.2">
      <c r="A97" s="20" t="str">
        <f>HYPERLINK("#'Cuadro 7.2.93'!A3", "Cuadro 7.2.93. Provincia de  Buenos Aires, partido de Pehuajó. Población de 14 años y más en viviendas particulares, por condición de actividad económica, según sexo registrado al nacer y cobertura de salud. Año 2022")</f>
        <v>Cuadro 7.2.93. Provincia de  Buenos Aires, partido de Pehuajó. Población de 14 años y más en viviendas particulares, por condición de actividad económica, según sexo registrado al nacer y cobertura de salud. Año 2022</v>
      </c>
    </row>
    <row r="98" spans="1:1" x14ac:dyDescent="0.2">
      <c r="A98" s="20" t="str">
        <f>HYPERLINK("#'Cuadro 7.2.94'!A3", "Cuadro 7.2.94. Provincia de  Buenos Aires, partido de Pellegrini. Población de 14 años y más en viviendas particulares, por condición de actividad económica, según sexo registrado al nacer y cobertura de salud. Año 2022")</f>
        <v>Cuadro 7.2.94. Provincia de  Buenos Aires, partido de Pellegrini. Población de 14 años y más en viviendas particulares, por condición de actividad económica, según sexo registrado al nacer y cobertura de salud. Año 2022</v>
      </c>
    </row>
    <row r="99" spans="1:1" x14ac:dyDescent="0.2">
      <c r="A99" s="20" t="str">
        <f>HYPERLINK("#'Cuadro 7.2.95'!A3", "Cuadro 7.2.95. Provincia de  Buenos Aires, partido de Pergamino. Población de 14 años y más en viviendas particulares, por condición de actividad económica, según sexo registrado al nacer y cobertura de salud. Año 2022")</f>
        <v>Cuadro 7.2.95. Provincia de  Buenos Aires, partido de Pergamino. Población de 14 años y más en viviendas particulares, por condición de actividad económica, según sexo registrado al nacer y cobertura de salud. Año 2022</v>
      </c>
    </row>
    <row r="100" spans="1:1" x14ac:dyDescent="0.2">
      <c r="A100" s="20" t="str">
        <f>HYPERLINK("#'Cuadro 7.2.96'!A3", "Cuadro 7.2.96. Provincia de  Buenos Aires, partido de Pila. Población de 14 años y más en viviendas particulares, por condición de actividad económica, según sexo registrado al nacer y cobertura de salud. Año 2022")</f>
        <v>Cuadro 7.2.96. Provincia de  Buenos Aires, partido de Pila. Población de 14 años y más en viviendas particulares, por condición de actividad económica, según sexo registrado al nacer y cobertura de salud. Año 2022</v>
      </c>
    </row>
    <row r="101" spans="1:1" x14ac:dyDescent="0.2">
      <c r="A101" s="20" t="str">
        <f>HYPERLINK("#'Cuadro 7.2.97'!A3", "Cuadro 7.2.97. Provincia de  Buenos Aires, partido de Pilar. Población de 14 años y más en viviendas particulares, por condición de actividad económica, según sexo registrado al nacer y cobertura de salud. Año 2022")</f>
        <v>Cuadro 7.2.97. Provincia de  Buenos Aires, partido de Pilar. Población de 14 años y más en viviendas particulares, por condición de actividad económica, según sexo registrado al nacer y cobertura de salud. Año 2022</v>
      </c>
    </row>
    <row r="102" spans="1:1" x14ac:dyDescent="0.2">
      <c r="A102" s="20" t="str">
        <f>HYPERLINK("#'Cuadro 7.2.98'!A3", "Cuadro 7.2.98. Provincia de  Buenos Aires, partido de Pinamar. Población de 14 años y más en viviendas particulares, por condición de actividad económica, según sexo registrado al nacer y cobertura de salud. Año 2022")</f>
        <v>Cuadro 7.2.98. Provincia de  Buenos Aires, partido de Pinamar. Población de 14 años y más en viviendas particulares, por condición de actividad económica, según sexo registrado al nacer y cobertura de salud. Año 2022</v>
      </c>
    </row>
    <row r="103" spans="1:1" x14ac:dyDescent="0.2">
      <c r="A103" s="20" t="str">
        <f>HYPERLINK("#'Cuadro 7.2.99'!A3", "Cuadro 7.2.99. Provincia de  Buenos Aires, partido de Presidente Perón. Población de 14 años y más en viviendas particulares, por condición de actividad económica, según sexo registrado al nacer y cobertura de salud. Año 2022")</f>
        <v>Cuadro 7.2.99. Provincia de  Buenos Aires, partido de Presidente Perón. Población de 14 años y más en viviendas particulares, por condición de actividad económica, según sexo registrado al nacer y cobertura de salud. Año 2022</v>
      </c>
    </row>
    <row r="104" spans="1:1" x14ac:dyDescent="0.2">
      <c r="A104" s="20" t="str">
        <f>HYPERLINK("#'Cuadro 7.2.100'!A3", "Cuadro 7.2.100. Provincia de  Buenos Aires, partido de Puan. Población de 14 años y más en viviendas particulares, por condición de actividad económica, según sexo registrado al nacer y cobertura de salud. Año 2022")</f>
        <v>Cuadro 7.2.100. Provincia de  Buenos Aires, partido de Puan. Población de 14 años y más en viviendas particulares, por condición de actividad económica, según sexo registrado al nacer y cobertura de salud. Año 2022</v>
      </c>
    </row>
    <row r="105" spans="1:1" x14ac:dyDescent="0.2">
      <c r="A105" s="20" t="str">
        <f>HYPERLINK("#'Cuadro 7.2.101'!A3", "Cuadro 7.2.101. Provincia de  Buenos Aires, partido de Punta Indio. Población de 14 años y más en viviendas particulares, por condición de actividad económica, según sexo registrado al nacer y cobertura de salud. Año 2022")</f>
        <v>Cuadro 7.2.101. Provincia de  Buenos Aires, partido de Punta Indio. Población de 14 años y más en viviendas particulares, por condición de actividad económica, según sexo registrado al nacer y cobertura de salud. Año 2022</v>
      </c>
    </row>
    <row r="106" spans="1:1" x14ac:dyDescent="0.2">
      <c r="A106" s="20" t="str">
        <f>HYPERLINK("#'Cuadro 7.2.102'!A3", "Cuadro 7.2.102. Provincia de  Buenos Aires, partido de Quilmes. Población de 14 años y más en viviendas particulares, por condición de actividad económica, según sexo registrado al nacer y cobertura de salud. Año 2022")</f>
        <v>Cuadro 7.2.102. Provincia de  Buenos Aires, partido de Quilmes. Población de 14 años y más en viviendas particulares, por condición de actividad económica, según sexo registrado al nacer y cobertura de salud. Año 2022</v>
      </c>
    </row>
    <row r="107" spans="1:1" x14ac:dyDescent="0.2">
      <c r="A107" s="20" t="str">
        <f>HYPERLINK("#'Cuadro 7.2.103'!A3", "Cuadro 7.2.103. Provincia de  Buenos Aires, partido de Ramallo. Población de 14 años y más en viviendas particulares, por condición de actividad económica, según sexo registrado al nacer y cobertura de salud. Año 2022")</f>
        <v>Cuadro 7.2.103. Provincia de  Buenos Aires, partido de Ramallo. Población de 14 años y más en viviendas particulares, por condición de actividad económica, según sexo registrado al nacer y cobertura de salud. Año 2022</v>
      </c>
    </row>
    <row r="108" spans="1:1" x14ac:dyDescent="0.2">
      <c r="A108" s="20" t="str">
        <f>HYPERLINK("#'Cuadro 7.2.104'!A3", "Cuadro 7.2.104. Provincia de  Buenos Aires, partido de Rauch. Población de 14 años y más en viviendas particulares, por condición de actividad económica, según sexo registrado al nacer y cobertura de salud. Año 2022")</f>
        <v>Cuadro 7.2.104. Provincia de  Buenos Aires, partido de Rauch. Población de 14 años y más en viviendas particulares, por condición de actividad económica, según sexo registrado al nacer y cobertura de salud. Año 2022</v>
      </c>
    </row>
    <row r="109" spans="1:1" x14ac:dyDescent="0.2">
      <c r="A109" s="20" t="str">
        <f>HYPERLINK("#'Cuadro 7.2.105'!A3", "Cuadro 7.2.105. Provincia de  Buenos Aires, partido de Rivadavia. Población de 14 años y más en viviendas particulares, por condición de actividad económica, según sexo registrado al nacer y cobertura de salud. Año 2022")</f>
        <v>Cuadro 7.2.105. Provincia de  Buenos Aires, partido de Rivadavia. Población de 14 años y más en viviendas particulares, por condición de actividad económica, según sexo registrado al nacer y cobertura de salud. Año 2022</v>
      </c>
    </row>
    <row r="110" spans="1:1" x14ac:dyDescent="0.2">
      <c r="A110" s="20" t="str">
        <f>HYPERLINK("#'Cuadro 7.2.106'!A3", "Cuadro 7.2.106. Provincia de  Buenos Aires, partido de Rojas. Población de 14 años y más en viviendas particulares, por condición de actividad económica, según sexo registrado al nacer y cobertura de salud. Año 2022")</f>
        <v>Cuadro 7.2.106. Provincia de  Buenos Aires, partido de Rojas. Población de 14 años y más en viviendas particulares, por condición de actividad económica, según sexo registrado al nacer y cobertura de salud. Año 2022</v>
      </c>
    </row>
    <row r="111" spans="1:1" x14ac:dyDescent="0.2">
      <c r="A111" s="20" t="str">
        <f>HYPERLINK("#'Cuadro 7.2.107'!A3", "Cuadro 7.2.107. Provincia de  Buenos Aires, partido de Roque Pérez. Población de 14 años y más en viviendas particulares, por condición de actividad económica, según sexo registrado al nacer y cobertura de salud. Año 2022")</f>
        <v>Cuadro 7.2.107. Provincia de  Buenos Aires, partido de Roque Pérez. Población de 14 años y más en viviendas particulares, por condición de actividad económica, según sexo registrado al nacer y cobertura de salud. Año 2022</v>
      </c>
    </row>
    <row r="112" spans="1:1" x14ac:dyDescent="0.2">
      <c r="A112" s="20" t="str">
        <f>HYPERLINK("#'Cuadro 7.2.108'!A3", "Cuadro 7.2.108. Provincia de  Buenos Aires, partido de Saavedra. Población de 14 años y más en viviendas particulares, por condición de actividad económica, según sexo registrado al nacer y cobertura de salud. Año 2022")</f>
        <v>Cuadro 7.2.108. Provincia de  Buenos Aires, partido de Saavedra. Población de 14 años y más en viviendas particulares, por condición de actividad económica, según sexo registrado al nacer y cobertura de salud. Año 2022</v>
      </c>
    </row>
    <row r="113" spans="1:1" x14ac:dyDescent="0.2">
      <c r="A113" s="20" t="str">
        <f>HYPERLINK("#'Cuadro 7.2.109'!A3", "Cuadro 7.2.109. Provincia de  Buenos Aires, partido de Saladillo. Población de 14 años y más en viviendas particulares, por condición de actividad económica, según sexo registrado al nacer y cobertura de salud. Año 2022")</f>
        <v>Cuadro 7.2.109. Provincia de  Buenos Aires, partido de Saladillo. Población de 14 años y más en viviendas particulares, por condición de actividad económica, según sexo registrado al nacer y cobertura de salud. Año 2022</v>
      </c>
    </row>
    <row r="114" spans="1:1" x14ac:dyDescent="0.2">
      <c r="A114" s="20" t="str">
        <f>HYPERLINK("#'Cuadro 7.2.110'!A3", "Cuadro 7.2.110. Provincia de  Buenos Aires, partido de Salto. Población de 14 años y más en viviendas particulares, por condición de actividad económica, según sexo registrado al nacer y cobertura de salud. Año 2022")</f>
        <v>Cuadro 7.2.110. Provincia de  Buenos Aires, partido de Salto. Población de 14 años y más en viviendas particulares, por condición de actividad económica, según sexo registrado al nacer y cobertura de salud. Año 2022</v>
      </c>
    </row>
    <row r="115" spans="1:1" x14ac:dyDescent="0.2">
      <c r="A115" s="20" t="str">
        <f>HYPERLINK("#'Cuadro 7.2.111'!A3", "Cuadro 7.2.111. Provincia de  Buenos Aires, partido de Salliqueló. Población de 14 años y más en viviendas particulares, por condición de actividad económica, según sexo registrado al nacer y cobertura de salud. Año 2022")</f>
        <v>Cuadro 7.2.111. Provincia de  Buenos Aires, partido de Salliqueló. Población de 14 años y más en viviendas particulares, por condición de actividad económica, según sexo registrado al nacer y cobertura de salud. Año 2022</v>
      </c>
    </row>
    <row r="116" spans="1:1" x14ac:dyDescent="0.2">
      <c r="A116" s="20" t="str">
        <f>HYPERLINK("#'Cuadro 7.2.112'!A3", "Cuadro 7.2.112. Provincia de  Buenos Aires, partido de San Andrés de Giles. Población de 14 años y más en viviendas particulares, por condición de actividad económica, según sexo registrado al nacer y cobertura de salud. Año 2022")</f>
        <v>Cuadro 7.2.112. Provincia de  Buenos Aires, partido de San Andrés de Giles. Población de 14 años y más en viviendas particulares, por condición de actividad económica, según sexo registrado al nacer y cobertura de salud. Año 2022</v>
      </c>
    </row>
    <row r="117" spans="1:1" x14ac:dyDescent="0.2">
      <c r="A117" s="20" t="str">
        <f>HYPERLINK("#'Cuadro 7.2.113'!A3", "Cuadro 7.2.113. Provincia de  Buenos Aires, partido de San Antonio de Areco. Población de 14 años y más en viviendas particulares, por condición de actividad económica, según sexo registrado al nacer y cobertura de salud. Año 2022")</f>
        <v>Cuadro 7.2.113. Provincia de  Buenos Aires, partido de San Antonio de Areco. Población de 14 años y más en viviendas particulares, por condición de actividad económica, según sexo registrado al nacer y cobertura de salud. Año 2022</v>
      </c>
    </row>
    <row r="118" spans="1:1" x14ac:dyDescent="0.2">
      <c r="A118" s="20" t="str">
        <f>HYPERLINK("#'Cuadro 7.2.114'!A3", "Cuadro 7.2.114. Provincia de  Buenos Aires, partido de San Cayetano. Población de 14 años y más en viviendas particulares, por condición de actividad económica, según sexo registrado al nacer y cobertura de salud. Año 2022")</f>
        <v>Cuadro 7.2.114. Provincia de  Buenos Aires, partido de San Cayetano. Población de 14 años y más en viviendas particulares, por condición de actividad económica, según sexo registrado al nacer y cobertura de salud. Año 2022</v>
      </c>
    </row>
    <row r="119" spans="1:1" x14ac:dyDescent="0.2">
      <c r="A119" s="20" t="str">
        <f>HYPERLINK("#'Cuadro 7.2.115'!A3", "Cuadro 7.2.115. Provincia de  Buenos Aires, partido de San Fernando. Población de 14 años y más en viviendas particulares, por condición de actividad económica, según sexo registrado al nacer y cobertura de salud. Año 2022")</f>
        <v>Cuadro 7.2.115. Provincia de  Buenos Aires, partido de San Fernando. Población de 14 años y más en viviendas particulares, por condición de actividad económica, según sexo registrado al nacer y cobertura de salud. Año 2022</v>
      </c>
    </row>
    <row r="120" spans="1:1" x14ac:dyDescent="0.2">
      <c r="A120" s="20" t="str">
        <f>HYPERLINK("#'Cuadro 7.2.116'!A3", "Cuadro 7.2.116. Provincia de  Buenos Aires, partido de San Isidro. Población de 14 años y más en viviendas particulares, por condición de actividad económica, según sexo registrado al nacer y cobertura de salud. Año 2022")</f>
        <v>Cuadro 7.2.116. Provincia de  Buenos Aires, partido de San Isidro. Población de 14 años y más en viviendas particulares, por condición de actividad económica, según sexo registrado al nacer y cobertura de salud. Año 2022</v>
      </c>
    </row>
    <row r="121" spans="1:1" x14ac:dyDescent="0.2">
      <c r="A121" s="20" t="str">
        <f>HYPERLINK("#'Cuadro 7.2.117'!A3", "Cuadro 7.2.117. Provincia de  Buenos Aires, partido de San Miguel. Población de 14 años y más en viviendas particulares, por condición de actividad económica, según sexo registrado al nacer y cobertura de salud. Año 2022")</f>
        <v>Cuadro 7.2.117. Provincia de  Buenos Aires, partido de San Miguel. Población de 14 años y más en viviendas particulares, por condición de actividad económica, según sexo registrado al nacer y cobertura de salud. Año 2022</v>
      </c>
    </row>
    <row r="122" spans="1:1" x14ac:dyDescent="0.2">
      <c r="A122" s="20" t="str">
        <f>HYPERLINK("#'Cuadro 7.2.118'!A3", "Cuadro 7.2.118. Provincia de  Buenos Aires, partido de San Nicolás. Población de 14 años y más en viviendas particulares, por condición de actividad económica, según sexo registrado al nacer y cobertura de salud. Año 2022")</f>
        <v>Cuadro 7.2.118. Provincia de  Buenos Aires, partido de San Nicolás. Población de 14 años y más en viviendas particulares, por condición de actividad económica, según sexo registrado al nacer y cobertura de salud. Año 2022</v>
      </c>
    </row>
    <row r="123" spans="1:1" x14ac:dyDescent="0.2">
      <c r="A123" s="20" t="str">
        <f>HYPERLINK("#'Cuadro 7.2.119'!A3", "Cuadro 7.2.119. Provincia de  Buenos Aires, partido de San Pedro. Población de 14 años y más en viviendas particulares, por condición de actividad económica, según sexo registrado al nacer y cobertura de salud. Año 2022")</f>
        <v>Cuadro 7.2.119. Provincia de  Buenos Aires, partido de San Pedro. Población de 14 años y más en viviendas particulares, por condición de actividad económica, según sexo registrado al nacer y cobertura de salud. Año 2022</v>
      </c>
    </row>
    <row r="124" spans="1:1" x14ac:dyDescent="0.2">
      <c r="A124" s="20" t="str">
        <f>HYPERLINK("#'Cuadro 7.2.120'!A3", "Cuadro 7.2.120. Provincia de  Buenos Aires, partido de San Vicente. Población de 14 años y más en viviendas particulares, por condición de actividad económica, según sexo registrado al nacer y cobertura de salud. Año 2022")</f>
        <v>Cuadro 7.2.120. Provincia de  Buenos Aires, partido de San Vicente. Población de 14 años y más en viviendas particulares, por condición de actividad económica, según sexo registrado al nacer y cobertura de salud. Año 2022</v>
      </c>
    </row>
    <row r="125" spans="1:1" x14ac:dyDescent="0.2">
      <c r="A125" s="20" t="str">
        <f>HYPERLINK("#'Cuadro 7.2.121'!A3", "Cuadro 7.2.121. Provincia de  Buenos Aires, partido de Suipacha. Población de 14 años y más en viviendas particulares, por condición de actividad económica, según sexo registrado al nacer y cobertura de salud. Año 2022")</f>
        <v>Cuadro 7.2.121. Provincia de  Buenos Aires, partido de Suipacha. Población de 14 años y más en viviendas particulares, por condición de actividad económica, según sexo registrado al nacer y cobertura de salud. Año 2022</v>
      </c>
    </row>
    <row r="126" spans="1:1" x14ac:dyDescent="0.2">
      <c r="A126" s="20" t="str">
        <f>HYPERLINK("#'Cuadro 7.2.122'!A3", "Cuadro 7.2.122. Provincia de  Buenos Aires, partido de Tandil. Población de 14 años y más en viviendas particulares, por condición de actividad económica, según sexo registrado al nacer y cobertura de salud. Año 2022")</f>
        <v>Cuadro 7.2.122. Provincia de  Buenos Aires, partido de Tandil. Población de 14 años y más en viviendas particulares, por condición de actividad económica, según sexo registrado al nacer y cobertura de salud. Año 2022</v>
      </c>
    </row>
    <row r="127" spans="1:1" x14ac:dyDescent="0.2">
      <c r="A127" s="20" t="str">
        <f>HYPERLINK("#'Cuadro 7.2.123'!A3", "Cuadro 7.2.123. Provincia de  Buenos Aires, partido de Tapalqué. Población de 14 años y más en viviendas particulares, por condición de actividad económica, según sexo registrado al nacer y cobertura de salud. Año 2022")</f>
        <v>Cuadro 7.2.123. Provincia de  Buenos Aires, partido de Tapalqué. Población de 14 años y más en viviendas particulares, por condición de actividad económica, según sexo registrado al nacer y cobertura de salud. Año 2022</v>
      </c>
    </row>
    <row r="128" spans="1:1" x14ac:dyDescent="0.2">
      <c r="A128" s="20" t="str">
        <f>HYPERLINK("#'Cuadro 7.2.124'!A3", "Cuadro 7.2.124. Provincia de  Buenos Aires, partido de Tigre. Población de 14 años y más en viviendas particulares, por condición de actividad económica, según sexo registrado al nacer y cobertura de salud. Año 2022")</f>
        <v>Cuadro 7.2.124. Provincia de  Buenos Aires, partido de Tigre. Población de 14 años y más en viviendas particulares, por condición de actividad económica, según sexo registrado al nacer y cobertura de salud. Año 2022</v>
      </c>
    </row>
    <row r="129" spans="1:1" x14ac:dyDescent="0.2">
      <c r="A129" s="20" t="str">
        <f>HYPERLINK("#'Cuadro 7.2.125'!A3", "Cuadro 7.2.125. Provincia de  Buenos Aires, partido de Tordillo. Población de 14 años y más en viviendas particulares, por condición de actividad económica, según sexo registrado al nacer y cobertura de salud. Año 2022")</f>
        <v>Cuadro 7.2.125. Provincia de  Buenos Aires, partido de Tordillo. Población de 14 años y más en viviendas particulares, por condición de actividad económica, según sexo registrado al nacer y cobertura de salud. Año 2022</v>
      </c>
    </row>
    <row r="130" spans="1:1" x14ac:dyDescent="0.2">
      <c r="A130" s="20" t="str">
        <f>HYPERLINK("#'Cuadro 7.2.126'!A3", "Cuadro 7.2.126. Provincia de  Buenos Aires, partido de Tornquist. Población de 14 años y más en viviendas particulares, por condición de actividad económica, según sexo registrado al nacer y cobertura de salud. Año 2022")</f>
        <v>Cuadro 7.2.126. Provincia de  Buenos Aires, partido de Tornquist. Población de 14 años y más en viviendas particulares, por condición de actividad económica, según sexo registrado al nacer y cobertura de salud. Año 2022</v>
      </c>
    </row>
    <row r="131" spans="1:1" x14ac:dyDescent="0.2">
      <c r="A131" s="20" t="str">
        <f>HYPERLINK("#'Cuadro 7.2.127'!A3", "Cuadro 7.2.127. Provincia de  Buenos Aires, partido de Trenque Lauquen. Población de 14 años y más en viviendas particulares, por condición de actividad económica, según sexo registrado al nacer y cobertura de salud. Año 2022")</f>
        <v>Cuadro 7.2.127. Provincia de  Buenos Aires, partido de Trenque Lauquen. Población de 14 años y más en viviendas particulares, por condición de actividad económica, según sexo registrado al nacer y cobertura de salud. Año 2022</v>
      </c>
    </row>
    <row r="132" spans="1:1" x14ac:dyDescent="0.2">
      <c r="A132" s="20" t="str">
        <f>HYPERLINK("#'Cuadro 7.2.128'!A3", "Cuadro 7.2.128. Provincia de  Buenos Aires, partido de Tres Arroyos. Población de 14 años y más en viviendas particulares, por condición de actividad económica, según sexo registrado al nacer y cobertura de salud. Año 2022")</f>
        <v>Cuadro 7.2.128. Provincia de  Buenos Aires, partido de Tres Arroyos. Población de 14 años y más en viviendas particulares, por condición de actividad económica, según sexo registrado al nacer y cobertura de salud. Año 2022</v>
      </c>
    </row>
    <row r="133" spans="1:1" x14ac:dyDescent="0.2">
      <c r="A133" s="20" t="str">
        <f>HYPERLINK("#'Cuadro 7.2.129'!A3", "Cuadro 7.2.129. Provincia de  Buenos Aires, partido de Tres de Febrero. Población de 14 años y más en viviendas particulares, por condición de actividad económica, según sexo registrado al nacer y cobertura de salud. Año 2022")</f>
        <v>Cuadro 7.2.129. Provincia de  Buenos Aires, partido de Tres de Febrero. Población de 14 años y más en viviendas particulares, por condición de actividad económica, según sexo registrado al nacer y cobertura de salud. Año 2022</v>
      </c>
    </row>
    <row r="134" spans="1:1" x14ac:dyDescent="0.2">
      <c r="A134" s="20" t="str">
        <f>HYPERLINK("#'Cuadro 7.2.130'!A3", "Cuadro 7.2.130. Provincia de  Buenos Aires, partido de Tres Lomas. Población de 14 años y más en viviendas particulares, por condición de actividad económica, según sexo registrado al nacer y cobertura de salud. Año 2022")</f>
        <v>Cuadro 7.2.130. Provincia de  Buenos Aires, partido de Tres Lomas. Población de 14 años y más en viviendas particulares, por condición de actividad económica, según sexo registrado al nacer y cobertura de salud. Año 2022</v>
      </c>
    </row>
    <row r="135" spans="1:1" x14ac:dyDescent="0.2">
      <c r="A135" s="20" t="str">
        <f>HYPERLINK("#'Cuadro 7.2.131'!A3", "Cuadro 7.2.131. Provincia de  Buenos Aires, partido de 25 de Mayo. Población de 14 años y más en viviendas particulares, por condición de actividad económica, según sexo registrado al nacer y cobertura de salud. Año 2022")</f>
        <v>Cuadro 7.2.131. Provincia de  Buenos Aires, partido de 25 de Mayo. Población de 14 años y más en viviendas particulares, por condición de actividad económica, según sexo registrado al nacer y cobertura de salud. Año 2022</v>
      </c>
    </row>
    <row r="136" spans="1:1" x14ac:dyDescent="0.2">
      <c r="A136" s="20" t="str">
        <f>HYPERLINK("#'Cuadro 7.2.132'!A3", "Cuadro 7.2.132. Provincia de  Buenos Aires, partido de Vicente López. Población de 14 años y más en viviendas particulares, por condición de actividad económica, según sexo registrado al nacer y cobertura de salud. Año 2022")</f>
        <v>Cuadro 7.2.132. Provincia de  Buenos Aires, partido de Vicente López. Población de 14 años y más en viviendas particulares, por condición de actividad económica, según sexo registrado al nacer y cobertura de salud. Año 2022</v>
      </c>
    </row>
    <row r="137" spans="1:1" x14ac:dyDescent="0.2">
      <c r="A137" s="20" t="str">
        <f>HYPERLINK("#'Cuadro 7.2.133'!A3", "Cuadro 7.2.133. Provincia de  Buenos Aires, partido de Villa Gesell. Población de 14 años y más en viviendas particulares, por condición de actividad económica, según sexo registrado al nacer y cobertura de salud. Año 2022")</f>
        <v>Cuadro 7.2.133. Provincia de  Buenos Aires, partido de Villa Gesell. Población de 14 años y más en viviendas particulares, por condición de actividad económica, según sexo registrado al nacer y cobertura de salud. Año 2022</v>
      </c>
    </row>
    <row r="138" spans="1:1" x14ac:dyDescent="0.2">
      <c r="A138" s="20" t="str">
        <f>HYPERLINK("#'Cuadro 7.2.134'!A3", "Cuadro 7.2.134. Provincia de  Buenos Aires, partido de Villarino. Población de 14 años y más en viviendas particulares, por condición de actividad económica, según sexo registrado al nacer y cobertura de salud. Año 2022")</f>
        <v>Cuadro 7.2.134. Provincia de  Buenos Aires, partido de Villarino. Población de 14 años y más en viviendas particulares, por condición de actividad económica, según sexo registrado al nacer y cobertura de salud. Año 2022</v>
      </c>
    </row>
    <row r="139" spans="1:1" x14ac:dyDescent="0.2">
      <c r="A139" s="20" t="str">
        <f>HYPERLINK("#'Cuadro 7.2.135'!A3", "Cuadro 7.2.135. Provincia de  Buenos Aires, partido de Zárate. Población de 14 años y más en viviendas particulares, por condición de actividad económica, según sexo registrado al nacer y cobertura de salud. Año 2022")</f>
        <v>Cuadro 7.2.135. Provincia de  Buenos Aires, partido de Zárate. Población de 14 años y más en viviendas particulares, por condición de actividad económica, según sexo registrado al nacer y cobertura de salud. Año 2022</v>
      </c>
    </row>
    <row r="141" spans="1:1" x14ac:dyDescent="0.2">
      <c r="A141" s="19" t="s">
        <v>155</v>
      </c>
    </row>
    <row r="142" spans="1:1" x14ac:dyDescent="0.2">
      <c r="A142" s="19" t="s">
        <v>156</v>
      </c>
    </row>
    <row r="143" spans="1:1" x14ac:dyDescent="0.2">
      <c r="A143" s="19" t="s">
        <v>157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1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>
      <c r="A3" s="2" t="s">
        <v>151</v>
      </c>
      <c r="B3" s="2" t="s">
        <v>151</v>
      </c>
      <c r="C3" s="2" t="s">
        <v>151</v>
      </c>
      <c r="D3" s="2" t="s">
        <v>151</v>
      </c>
      <c r="E3" s="2" t="s">
        <v>151</v>
      </c>
      <c r="F3" s="2" t="s">
        <v>151</v>
      </c>
      <c r="G3" s="2" t="s">
        <v>151</v>
      </c>
      <c r="H3" t="s">
        <v>151</v>
      </c>
      <c r="I3" t="s">
        <v>151</v>
      </c>
      <c r="J3" t="s">
        <v>151</v>
      </c>
      <c r="K3" t="s">
        <v>151</v>
      </c>
      <c r="L3" t="s">
        <v>151</v>
      </c>
    </row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13857399</v>
      </c>
      <c r="D7" s="12">
        <v>8942700</v>
      </c>
      <c r="E7" s="12">
        <v>8120465</v>
      </c>
      <c r="F7" s="12">
        <v>822235</v>
      </c>
      <c r="G7" s="12">
        <v>4914699</v>
      </c>
    </row>
    <row r="8" spans="1:12" ht="11.65" customHeight="1" x14ac:dyDescent="0.2">
      <c r="A8" s="26" t="s">
        <v>151</v>
      </c>
      <c r="B8" s="10" t="s">
        <v>10</v>
      </c>
      <c r="C8" s="9">
        <v>8921641</v>
      </c>
      <c r="D8" s="9">
        <v>5471837</v>
      </c>
      <c r="E8" s="9">
        <v>5146288</v>
      </c>
      <c r="F8" s="9">
        <v>325549</v>
      </c>
      <c r="G8" s="9">
        <v>3449804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357131</v>
      </c>
      <c r="D9" s="9">
        <v>233186</v>
      </c>
      <c r="E9" s="9">
        <v>209267</v>
      </c>
      <c r="F9" s="9">
        <v>23919</v>
      </c>
      <c r="G9" s="9">
        <v>123945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4578627</v>
      </c>
      <c r="D10" s="9">
        <v>3237677</v>
      </c>
      <c r="E10" s="9">
        <v>2764910</v>
      </c>
      <c r="F10" s="9">
        <v>472767</v>
      </c>
      <c r="G10" s="9">
        <v>1340950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7267029</v>
      </c>
      <c r="D11" s="12">
        <v>4108615</v>
      </c>
      <c r="E11" s="12">
        <v>3617524</v>
      </c>
      <c r="F11" s="12">
        <v>491091</v>
      </c>
      <c r="G11" s="12">
        <v>3158414</v>
      </c>
    </row>
    <row r="12" spans="1:12" ht="11.65" customHeight="1" x14ac:dyDescent="0.2">
      <c r="A12" s="26" t="s">
        <v>151</v>
      </c>
      <c r="B12" s="10" t="s">
        <v>10</v>
      </c>
      <c r="C12" s="9">
        <v>4794475</v>
      </c>
      <c r="D12" s="9">
        <v>2590038</v>
      </c>
      <c r="E12" s="9">
        <v>2384475</v>
      </c>
      <c r="F12" s="9">
        <v>205563</v>
      </c>
      <c r="G12" s="9">
        <v>2204437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198329</v>
      </c>
      <c r="D13" s="9">
        <v>120258</v>
      </c>
      <c r="E13" s="9">
        <v>105240</v>
      </c>
      <c r="F13" s="9">
        <v>15018</v>
      </c>
      <c r="G13" s="9">
        <v>78071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2274225</v>
      </c>
      <c r="D14" s="9">
        <v>1398319</v>
      </c>
      <c r="E14" s="9">
        <v>1127809</v>
      </c>
      <c r="F14" s="9">
        <v>270510</v>
      </c>
      <c r="G14" s="9">
        <v>875906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6590370</v>
      </c>
      <c r="D15" s="12">
        <v>4834085</v>
      </c>
      <c r="E15" s="12">
        <v>4502941</v>
      </c>
      <c r="F15" s="12">
        <v>331144</v>
      </c>
      <c r="G15" s="12">
        <v>1756285</v>
      </c>
    </row>
    <row r="16" spans="1:12" ht="11.65" customHeight="1" x14ac:dyDescent="0.2">
      <c r="A16" s="26" t="s">
        <v>151</v>
      </c>
      <c r="B16" s="10" t="s">
        <v>10</v>
      </c>
      <c r="C16" s="9">
        <v>4127166</v>
      </c>
      <c r="D16" s="9">
        <v>2881799</v>
      </c>
      <c r="E16" s="9">
        <v>2761813</v>
      </c>
      <c r="F16" s="9">
        <v>119986</v>
      </c>
      <c r="G16" s="9">
        <v>1245367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158802</v>
      </c>
      <c r="D17" s="9">
        <v>112928</v>
      </c>
      <c r="E17" s="9">
        <v>104027</v>
      </c>
      <c r="F17" s="9">
        <v>8901</v>
      </c>
      <c r="G17" s="9">
        <v>45874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2304402</v>
      </c>
      <c r="D18" s="14">
        <v>1839358</v>
      </c>
      <c r="E18" s="14">
        <v>1637101</v>
      </c>
      <c r="F18" s="14">
        <v>202257</v>
      </c>
      <c r="G18" s="14">
        <v>465044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>
      <c r="A19" s="6" t="s">
        <v>151</v>
      </c>
      <c r="B19" s="10" t="s">
        <v>151</v>
      </c>
      <c r="C19" s="8" t="s">
        <v>151</v>
      </c>
      <c r="D19" s="8" t="s">
        <v>151</v>
      </c>
      <c r="E19" s="8" t="s">
        <v>151</v>
      </c>
      <c r="F19" s="8" t="s">
        <v>151</v>
      </c>
      <c r="G19" s="8" t="s">
        <v>151</v>
      </c>
      <c r="H19" t="s">
        <v>151</v>
      </c>
      <c r="I19" t="s">
        <v>151</v>
      </c>
      <c r="J19" t="s">
        <v>151</v>
      </c>
      <c r="K19" t="s">
        <v>151</v>
      </c>
      <c r="L19" t="s">
        <v>151</v>
      </c>
    </row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>
      <c r="A22" s="5" t="s">
        <v>151</v>
      </c>
      <c r="B22" s="7" t="s">
        <v>151</v>
      </c>
      <c r="C22" s="1" t="s">
        <v>151</v>
      </c>
      <c r="D22" s="1" t="s">
        <v>151</v>
      </c>
      <c r="E22" s="1" t="s">
        <v>151</v>
      </c>
      <c r="F22" s="1" t="s">
        <v>151</v>
      </c>
      <c r="G22" s="1" t="s">
        <v>151</v>
      </c>
      <c r="H22" t="s">
        <v>151</v>
      </c>
      <c r="I22" t="s">
        <v>151</v>
      </c>
      <c r="J22" t="s">
        <v>151</v>
      </c>
      <c r="K22" t="s">
        <v>151</v>
      </c>
      <c r="L22" t="s">
        <v>151</v>
      </c>
    </row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14120</v>
      </c>
      <c r="D7" s="12">
        <v>9489</v>
      </c>
      <c r="E7" s="12">
        <v>9062</v>
      </c>
      <c r="F7" s="12">
        <v>427</v>
      </c>
      <c r="G7" s="12">
        <v>4631</v>
      </c>
    </row>
    <row r="8" spans="1:12" ht="11.65" customHeight="1" x14ac:dyDescent="0.2">
      <c r="A8" s="26" t="s">
        <v>151</v>
      </c>
      <c r="B8" s="10" t="s">
        <v>10</v>
      </c>
      <c r="C8" s="9">
        <v>9876</v>
      </c>
      <c r="D8" s="9">
        <v>6256</v>
      </c>
      <c r="E8" s="9">
        <v>6099</v>
      </c>
      <c r="F8" s="9">
        <v>157</v>
      </c>
      <c r="G8" s="9">
        <v>3620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567</v>
      </c>
      <c r="D9" s="9">
        <v>377</v>
      </c>
      <c r="E9" s="9">
        <v>331</v>
      </c>
      <c r="F9" s="9">
        <v>46</v>
      </c>
      <c r="G9" s="9">
        <v>190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3677</v>
      </c>
      <c r="D10" s="9">
        <v>2856</v>
      </c>
      <c r="E10" s="9">
        <v>2632</v>
      </c>
      <c r="F10" s="9">
        <v>224</v>
      </c>
      <c r="G10" s="9">
        <v>821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7159</v>
      </c>
      <c r="D11" s="12">
        <v>4168</v>
      </c>
      <c r="E11" s="12">
        <v>3897</v>
      </c>
      <c r="F11" s="12">
        <v>271</v>
      </c>
      <c r="G11" s="12">
        <v>2991</v>
      </c>
    </row>
    <row r="12" spans="1:12" ht="11.65" customHeight="1" x14ac:dyDescent="0.2">
      <c r="A12" s="26" t="s">
        <v>151</v>
      </c>
      <c r="B12" s="10" t="s">
        <v>10</v>
      </c>
      <c r="C12" s="9">
        <v>5153</v>
      </c>
      <c r="D12" s="9">
        <v>2861</v>
      </c>
      <c r="E12" s="9">
        <v>2763</v>
      </c>
      <c r="F12" s="9">
        <v>98</v>
      </c>
      <c r="G12" s="9">
        <v>2292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333</v>
      </c>
      <c r="D13" s="9">
        <v>201</v>
      </c>
      <c r="E13" s="9">
        <v>171</v>
      </c>
      <c r="F13" s="9">
        <v>30</v>
      </c>
      <c r="G13" s="9">
        <v>132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1673</v>
      </c>
      <c r="D14" s="9">
        <v>1106</v>
      </c>
      <c r="E14" s="9">
        <v>963</v>
      </c>
      <c r="F14" s="9">
        <v>143</v>
      </c>
      <c r="G14" s="9">
        <v>567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6961</v>
      </c>
      <c r="D15" s="12">
        <v>5321</v>
      </c>
      <c r="E15" s="12">
        <v>5165</v>
      </c>
      <c r="F15" s="12">
        <v>156</v>
      </c>
      <c r="G15" s="12">
        <v>1640</v>
      </c>
    </row>
    <row r="16" spans="1:12" ht="11.65" customHeight="1" x14ac:dyDescent="0.2">
      <c r="A16" s="26" t="s">
        <v>151</v>
      </c>
      <c r="B16" s="10" t="s">
        <v>10</v>
      </c>
      <c r="C16" s="9">
        <v>4723</v>
      </c>
      <c r="D16" s="9">
        <v>3395</v>
      </c>
      <c r="E16" s="9">
        <v>3336</v>
      </c>
      <c r="F16" s="9">
        <v>59</v>
      </c>
      <c r="G16" s="9">
        <v>1328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234</v>
      </c>
      <c r="D17" s="9">
        <v>176</v>
      </c>
      <c r="E17" s="9">
        <v>160</v>
      </c>
      <c r="F17" s="9">
        <v>16</v>
      </c>
      <c r="G17" s="9">
        <v>58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2004</v>
      </c>
      <c r="D18" s="14">
        <v>1750</v>
      </c>
      <c r="E18" s="14">
        <v>1669</v>
      </c>
      <c r="F18" s="14">
        <v>81</v>
      </c>
      <c r="G18" s="14">
        <v>254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10302</v>
      </c>
      <c r="D7" s="12">
        <v>6716</v>
      </c>
      <c r="E7" s="12">
        <v>6350</v>
      </c>
      <c r="F7" s="12">
        <v>366</v>
      </c>
      <c r="G7" s="12">
        <v>3586</v>
      </c>
    </row>
    <row r="8" spans="1:12" ht="11.65" customHeight="1" x14ac:dyDescent="0.2">
      <c r="A8" s="26" t="s">
        <v>151</v>
      </c>
      <c r="B8" s="10" t="s">
        <v>10</v>
      </c>
      <c r="C8" s="9">
        <v>7052</v>
      </c>
      <c r="D8" s="9">
        <v>4348</v>
      </c>
      <c r="E8" s="9">
        <v>4214</v>
      </c>
      <c r="F8" s="9">
        <v>134</v>
      </c>
      <c r="G8" s="9">
        <v>2704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257</v>
      </c>
      <c r="D9" s="9">
        <v>163</v>
      </c>
      <c r="E9" s="9">
        <v>154</v>
      </c>
      <c r="F9" s="9">
        <v>9</v>
      </c>
      <c r="G9" s="9">
        <v>94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2993</v>
      </c>
      <c r="D10" s="9">
        <v>2205</v>
      </c>
      <c r="E10" s="9">
        <v>1982</v>
      </c>
      <c r="F10" s="9">
        <v>223</v>
      </c>
      <c r="G10" s="9">
        <v>788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5287</v>
      </c>
      <c r="D11" s="12">
        <v>2963</v>
      </c>
      <c r="E11" s="12">
        <v>2740</v>
      </c>
      <c r="F11" s="12">
        <v>223</v>
      </c>
      <c r="G11" s="12">
        <v>2324</v>
      </c>
    </row>
    <row r="12" spans="1:12" ht="11.65" customHeight="1" x14ac:dyDescent="0.2">
      <c r="A12" s="26" t="s">
        <v>151</v>
      </c>
      <c r="B12" s="10" t="s">
        <v>10</v>
      </c>
      <c r="C12" s="9">
        <v>3703</v>
      </c>
      <c r="D12" s="9">
        <v>1960</v>
      </c>
      <c r="E12" s="9">
        <v>1885</v>
      </c>
      <c r="F12" s="9">
        <v>75</v>
      </c>
      <c r="G12" s="9">
        <v>1743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140</v>
      </c>
      <c r="D13" s="9">
        <v>81</v>
      </c>
      <c r="E13" s="9">
        <v>75</v>
      </c>
      <c r="F13" s="9">
        <v>6</v>
      </c>
      <c r="G13" s="9">
        <v>59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1444</v>
      </c>
      <c r="D14" s="9">
        <v>922</v>
      </c>
      <c r="E14" s="9">
        <v>780</v>
      </c>
      <c r="F14" s="9">
        <v>142</v>
      </c>
      <c r="G14" s="9">
        <v>522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5015</v>
      </c>
      <c r="D15" s="12">
        <v>3753</v>
      </c>
      <c r="E15" s="12">
        <v>3610</v>
      </c>
      <c r="F15" s="12">
        <v>143</v>
      </c>
      <c r="G15" s="12">
        <v>1262</v>
      </c>
    </row>
    <row r="16" spans="1:12" ht="11.65" customHeight="1" x14ac:dyDescent="0.2">
      <c r="A16" s="26" t="s">
        <v>151</v>
      </c>
      <c r="B16" s="10" t="s">
        <v>10</v>
      </c>
      <c r="C16" s="9">
        <v>3349</v>
      </c>
      <c r="D16" s="9">
        <v>2388</v>
      </c>
      <c r="E16" s="9">
        <v>2329</v>
      </c>
      <c r="F16" s="9">
        <v>59</v>
      </c>
      <c r="G16" s="9">
        <v>961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117</v>
      </c>
      <c r="D17" s="9">
        <v>82</v>
      </c>
      <c r="E17" s="9">
        <v>79</v>
      </c>
      <c r="F17" s="9">
        <v>3</v>
      </c>
      <c r="G17" s="9">
        <v>35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1549</v>
      </c>
      <c r="D18" s="14">
        <v>1283</v>
      </c>
      <c r="E18" s="14">
        <v>1202</v>
      </c>
      <c r="F18" s="14">
        <v>81</v>
      </c>
      <c r="G18" s="14">
        <v>266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10400</v>
      </c>
      <c r="D7" s="12">
        <v>6463</v>
      </c>
      <c r="E7" s="12">
        <v>6151</v>
      </c>
      <c r="F7" s="12">
        <v>312</v>
      </c>
      <c r="G7" s="12">
        <v>3937</v>
      </c>
    </row>
    <row r="8" spans="1:12" ht="11.65" customHeight="1" x14ac:dyDescent="0.2">
      <c r="A8" s="26" t="s">
        <v>151</v>
      </c>
      <c r="B8" s="10" t="s">
        <v>10</v>
      </c>
      <c r="C8" s="9">
        <v>7953</v>
      </c>
      <c r="D8" s="9">
        <v>4666</v>
      </c>
      <c r="E8" s="9">
        <v>4513</v>
      </c>
      <c r="F8" s="9">
        <v>153</v>
      </c>
      <c r="G8" s="9">
        <v>3287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209</v>
      </c>
      <c r="D9" s="9">
        <v>128</v>
      </c>
      <c r="E9" s="9">
        <v>121</v>
      </c>
      <c r="F9" s="9">
        <v>7</v>
      </c>
      <c r="G9" s="9">
        <v>81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2238</v>
      </c>
      <c r="D10" s="9">
        <v>1669</v>
      </c>
      <c r="E10" s="9">
        <v>1517</v>
      </c>
      <c r="F10" s="9">
        <v>152</v>
      </c>
      <c r="G10" s="9">
        <v>569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5410</v>
      </c>
      <c r="D11" s="12">
        <v>2898</v>
      </c>
      <c r="E11" s="12">
        <v>2676</v>
      </c>
      <c r="F11" s="12">
        <v>222</v>
      </c>
      <c r="G11" s="12">
        <v>2512</v>
      </c>
    </row>
    <row r="12" spans="1:12" ht="11.65" customHeight="1" x14ac:dyDescent="0.2">
      <c r="A12" s="26" t="s">
        <v>151</v>
      </c>
      <c r="B12" s="10" t="s">
        <v>10</v>
      </c>
      <c r="C12" s="9">
        <v>4179</v>
      </c>
      <c r="D12" s="9">
        <v>2115</v>
      </c>
      <c r="E12" s="9">
        <v>2004</v>
      </c>
      <c r="F12" s="9">
        <v>111</v>
      </c>
      <c r="G12" s="9">
        <v>2064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115</v>
      </c>
      <c r="D13" s="9">
        <v>65</v>
      </c>
      <c r="E13" s="9">
        <v>61</v>
      </c>
      <c r="F13" s="9">
        <v>4</v>
      </c>
      <c r="G13" s="9">
        <v>50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1116</v>
      </c>
      <c r="D14" s="9">
        <v>718</v>
      </c>
      <c r="E14" s="9">
        <v>611</v>
      </c>
      <c r="F14" s="9">
        <v>107</v>
      </c>
      <c r="G14" s="9">
        <v>398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4990</v>
      </c>
      <c r="D15" s="12">
        <v>3565</v>
      </c>
      <c r="E15" s="12">
        <v>3475</v>
      </c>
      <c r="F15" s="12">
        <v>90</v>
      </c>
      <c r="G15" s="12">
        <v>1425</v>
      </c>
    </row>
    <row r="16" spans="1:12" ht="11.65" customHeight="1" x14ac:dyDescent="0.2">
      <c r="A16" s="26" t="s">
        <v>151</v>
      </c>
      <c r="B16" s="10" t="s">
        <v>10</v>
      </c>
      <c r="C16" s="9">
        <v>3774</v>
      </c>
      <c r="D16" s="9">
        <v>2551</v>
      </c>
      <c r="E16" s="9">
        <v>2509</v>
      </c>
      <c r="F16" s="9">
        <v>42</v>
      </c>
      <c r="G16" s="9">
        <v>1223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94</v>
      </c>
      <c r="D17" s="9">
        <v>63</v>
      </c>
      <c r="E17" s="9">
        <v>60</v>
      </c>
      <c r="F17" s="9">
        <v>3</v>
      </c>
      <c r="G17" s="9">
        <v>31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1122</v>
      </c>
      <c r="D18" s="14">
        <v>951</v>
      </c>
      <c r="E18" s="14">
        <v>906</v>
      </c>
      <c r="F18" s="14">
        <v>45</v>
      </c>
      <c r="G18" s="14">
        <v>171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461634</v>
      </c>
      <c r="D7" s="12">
        <v>293325</v>
      </c>
      <c r="E7" s="12">
        <v>262352</v>
      </c>
      <c r="F7" s="12">
        <v>30973</v>
      </c>
      <c r="G7" s="12">
        <v>168309</v>
      </c>
    </row>
    <row r="8" spans="1:12" ht="11.65" customHeight="1" x14ac:dyDescent="0.2">
      <c r="A8" s="26" t="s">
        <v>151</v>
      </c>
      <c r="B8" s="10" t="s">
        <v>10</v>
      </c>
      <c r="C8" s="9">
        <v>277950</v>
      </c>
      <c r="D8" s="9">
        <v>166571</v>
      </c>
      <c r="E8" s="9">
        <v>155469</v>
      </c>
      <c r="F8" s="9">
        <v>11102</v>
      </c>
      <c r="G8" s="9">
        <v>111379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11540</v>
      </c>
      <c r="D9" s="9">
        <v>7206</v>
      </c>
      <c r="E9" s="9">
        <v>6483</v>
      </c>
      <c r="F9" s="9">
        <v>723</v>
      </c>
      <c r="G9" s="9">
        <v>4334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172144</v>
      </c>
      <c r="D10" s="9">
        <v>119548</v>
      </c>
      <c r="E10" s="9">
        <v>100400</v>
      </c>
      <c r="F10" s="9">
        <v>19148</v>
      </c>
      <c r="G10" s="9">
        <v>52596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241909</v>
      </c>
      <c r="D11" s="12">
        <v>133471</v>
      </c>
      <c r="E11" s="12">
        <v>115145</v>
      </c>
      <c r="F11" s="12">
        <v>18326</v>
      </c>
      <c r="G11" s="12">
        <v>108438</v>
      </c>
    </row>
    <row r="12" spans="1:12" ht="11.65" customHeight="1" x14ac:dyDescent="0.2">
      <c r="A12" s="26" t="s">
        <v>151</v>
      </c>
      <c r="B12" s="10" t="s">
        <v>10</v>
      </c>
      <c r="C12" s="9">
        <v>149018</v>
      </c>
      <c r="D12" s="9">
        <v>77401</v>
      </c>
      <c r="E12" s="9">
        <v>70378</v>
      </c>
      <c r="F12" s="9">
        <v>7023</v>
      </c>
      <c r="G12" s="9">
        <v>71617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6497</v>
      </c>
      <c r="D13" s="9">
        <v>3755</v>
      </c>
      <c r="E13" s="9">
        <v>3287</v>
      </c>
      <c r="F13" s="9">
        <v>468</v>
      </c>
      <c r="G13" s="9">
        <v>2742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86394</v>
      </c>
      <c r="D14" s="9">
        <v>52315</v>
      </c>
      <c r="E14" s="9">
        <v>41480</v>
      </c>
      <c r="F14" s="9">
        <v>10835</v>
      </c>
      <c r="G14" s="9">
        <v>34079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219725</v>
      </c>
      <c r="D15" s="12">
        <v>159854</v>
      </c>
      <c r="E15" s="12">
        <v>147207</v>
      </c>
      <c r="F15" s="12">
        <v>12647</v>
      </c>
      <c r="G15" s="12">
        <v>59871</v>
      </c>
    </row>
    <row r="16" spans="1:12" ht="11.65" customHeight="1" x14ac:dyDescent="0.2">
      <c r="A16" s="26" t="s">
        <v>151</v>
      </c>
      <c r="B16" s="10" t="s">
        <v>10</v>
      </c>
      <c r="C16" s="9">
        <v>128932</v>
      </c>
      <c r="D16" s="9">
        <v>89170</v>
      </c>
      <c r="E16" s="9">
        <v>85091</v>
      </c>
      <c r="F16" s="9">
        <v>4079</v>
      </c>
      <c r="G16" s="9">
        <v>39762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5043</v>
      </c>
      <c r="D17" s="9">
        <v>3451</v>
      </c>
      <c r="E17" s="9">
        <v>3196</v>
      </c>
      <c r="F17" s="9">
        <v>255</v>
      </c>
      <c r="G17" s="9">
        <v>1592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85750</v>
      </c>
      <c r="D18" s="14">
        <v>67233</v>
      </c>
      <c r="E18" s="14">
        <v>58920</v>
      </c>
      <c r="F18" s="14">
        <v>8313</v>
      </c>
      <c r="G18" s="14">
        <v>18517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25395</v>
      </c>
      <c r="D7" s="12">
        <v>16138</v>
      </c>
      <c r="E7" s="12">
        <v>15136</v>
      </c>
      <c r="F7" s="12">
        <v>1002</v>
      </c>
      <c r="G7" s="12">
        <v>9257</v>
      </c>
    </row>
    <row r="8" spans="1:12" ht="11.65" customHeight="1" x14ac:dyDescent="0.2">
      <c r="A8" s="26" t="s">
        <v>151</v>
      </c>
      <c r="B8" s="10" t="s">
        <v>10</v>
      </c>
      <c r="C8" s="9">
        <v>15877</v>
      </c>
      <c r="D8" s="9">
        <v>9344</v>
      </c>
      <c r="E8" s="9">
        <v>9007</v>
      </c>
      <c r="F8" s="9">
        <v>337</v>
      </c>
      <c r="G8" s="9">
        <v>6533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791</v>
      </c>
      <c r="D9" s="9">
        <v>508</v>
      </c>
      <c r="E9" s="9">
        <v>460</v>
      </c>
      <c r="F9" s="9">
        <v>48</v>
      </c>
      <c r="G9" s="9">
        <v>283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8727</v>
      </c>
      <c r="D10" s="9">
        <v>6286</v>
      </c>
      <c r="E10" s="9">
        <v>5669</v>
      </c>
      <c r="F10" s="9">
        <v>617</v>
      </c>
      <c r="G10" s="9">
        <v>2441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13296</v>
      </c>
      <c r="D11" s="12">
        <v>7189</v>
      </c>
      <c r="E11" s="12">
        <v>6571</v>
      </c>
      <c r="F11" s="12">
        <v>618</v>
      </c>
      <c r="G11" s="12">
        <v>6107</v>
      </c>
    </row>
    <row r="12" spans="1:12" ht="11.65" customHeight="1" x14ac:dyDescent="0.2">
      <c r="A12" s="26" t="s">
        <v>151</v>
      </c>
      <c r="B12" s="10" t="s">
        <v>10</v>
      </c>
      <c r="C12" s="9">
        <v>8436</v>
      </c>
      <c r="D12" s="9">
        <v>4190</v>
      </c>
      <c r="E12" s="9">
        <v>3979</v>
      </c>
      <c r="F12" s="9">
        <v>211</v>
      </c>
      <c r="G12" s="9">
        <v>4246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456</v>
      </c>
      <c r="D13" s="9">
        <v>269</v>
      </c>
      <c r="E13" s="9">
        <v>240</v>
      </c>
      <c r="F13" s="9">
        <v>29</v>
      </c>
      <c r="G13" s="9">
        <v>187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4404</v>
      </c>
      <c r="D14" s="9">
        <v>2730</v>
      </c>
      <c r="E14" s="9">
        <v>2352</v>
      </c>
      <c r="F14" s="9">
        <v>378</v>
      </c>
      <c r="G14" s="9">
        <v>1674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12099</v>
      </c>
      <c r="D15" s="12">
        <v>8949</v>
      </c>
      <c r="E15" s="12">
        <v>8565</v>
      </c>
      <c r="F15" s="12">
        <v>384</v>
      </c>
      <c r="G15" s="12">
        <v>3150</v>
      </c>
    </row>
    <row r="16" spans="1:12" ht="11.65" customHeight="1" x14ac:dyDescent="0.2">
      <c r="A16" s="26" t="s">
        <v>151</v>
      </c>
      <c r="B16" s="10" t="s">
        <v>10</v>
      </c>
      <c r="C16" s="9">
        <v>7441</v>
      </c>
      <c r="D16" s="9">
        <v>5154</v>
      </c>
      <c r="E16" s="9">
        <v>5028</v>
      </c>
      <c r="F16" s="9">
        <v>126</v>
      </c>
      <c r="G16" s="9">
        <v>2287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335</v>
      </c>
      <c r="D17" s="9">
        <v>239</v>
      </c>
      <c r="E17" s="9">
        <v>220</v>
      </c>
      <c r="F17" s="9">
        <v>19</v>
      </c>
      <c r="G17" s="9">
        <v>96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4323</v>
      </c>
      <c r="D18" s="14">
        <v>3556</v>
      </c>
      <c r="E18" s="14">
        <v>3317</v>
      </c>
      <c r="F18" s="14">
        <v>239</v>
      </c>
      <c r="G18" s="14">
        <v>767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300925</v>
      </c>
      <c r="D7" s="12">
        <v>195317</v>
      </c>
      <c r="E7" s="12">
        <v>175109</v>
      </c>
      <c r="F7" s="12">
        <v>20208</v>
      </c>
      <c r="G7" s="12">
        <v>105608</v>
      </c>
    </row>
    <row r="8" spans="1:12" ht="11.65" customHeight="1" x14ac:dyDescent="0.2">
      <c r="A8" s="26" t="s">
        <v>151</v>
      </c>
      <c r="B8" s="10" t="s">
        <v>10</v>
      </c>
      <c r="C8" s="9">
        <v>214252</v>
      </c>
      <c r="D8" s="9">
        <v>133389</v>
      </c>
      <c r="E8" s="9">
        <v>124220</v>
      </c>
      <c r="F8" s="9">
        <v>9169</v>
      </c>
      <c r="G8" s="9">
        <v>80863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6987</v>
      </c>
      <c r="D9" s="9">
        <v>4606</v>
      </c>
      <c r="E9" s="9">
        <v>4096</v>
      </c>
      <c r="F9" s="9">
        <v>510</v>
      </c>
      <c r="G9" s="9">
        <v>2381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79686</v>
      </c>
      <c r="D10" s="9">
        <v>57322</v>
      </c>
      <c r="E10" s="9">
        <v>46793</v>
      </c>
      <c r="F10" s="9">
        <v>10529</v>
      </c>
      <c r="G10" s="9">
        <v>22364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160900</v>
      </c>
      <c r="D11" s="12">
        <v>93195</v>
      </c>
      <c r="E11" s="12">
        <v>81291</v>
      </c>
      <c r="F11" s="12">
        <v>11904</v>
      </c>
      <c r="G11" s="12">
        <v>67705</v>
      </c>
    </row>
    <row r="12" spans="1:12" ht="11.65" customHeight="1" x14ac:dyDescent="0.2">
      <c r="A12" s="26" t="s">
        <v>151</v>
      </c>
      <c r="B12" s="10" t="s">
        <v>10</v>
      </c>
      <c r="C12" s="9">
        <v>117135</v>
      </c>
      <c r="D12" s="9">
        <v>64770</v>
      </c>
      <c r="E12" s="9">
        <v>59085</v>
      </c>
      <c r="F12" s="9">
        <v>5685</v>
      </c>
      <c r="G12" s="9">
        <v>52365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3823</v>
      </c>
      <c r="D13" s="9">
        <v>2390</v>
      </c>
      <c r="E13" s="9">
        <v>2063</v>
      </c>
      <c r="F13" s="9">
        <v>327</v>
      </c>
      <c r="G13" s="9">
        <v>1433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39942</v>
      </c>
      <c r="D14" s="9">
        <v>26035</v>
      </c>
      <c r="E14" s="9">
        <v>20143</v>
      </c>
      <c r="F14" s="9">
        <v>5892</v>
      </c>
      <c r="G14" s="9">
        <v>13907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140025</v>
      </c>
      <c r="D15" s="12">
        <v>102122</v>
      </c>
      <c r="E15" s="12">
        <v>93818</v>
      </c>
      <c r="F15" s="12">
        <v>8304</v>
      </c>
      <c r="G15" s="12">
        <v>37903</v>
      </c>
    </row>
    <row r="16" spans="1:12" ht="11.65" customHeight="1" x14ac:dyDescent="0.2">
      <c r="A16" s="26" t="s">
        <v>151</v>
      </c>
      <c r="B16" s="10" t="s">
        <v>10</v>
      </c>
      <c r="C16" s="9">
        <v>97117</v>
      </c>
      <c r="D16" s="9">
        <v>68619</v>
      </c>
      <c r="E16" s="9">
        <v>65135</v>
      </c>
      <c r="F16" s="9">
        <v>3484</v>
      </c>
      <c r="G16" s="9">
        <v>28498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3164</v>
      </c>
      <c r="D17" s="9">
        <v>2216</v>
      </c>
      <c r="E17" s="9">
        <v>2033</v>
      </c>
      <c r="F17" s="9">
        <v>183</v>
      </c>
      <c r="G17" s="9">
        <v>948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39744</v>
      </c>
      <c r="D18" s="14">
        <v>31287</v>
      </c>
      <c r="E18" s="14">
        <v>26650</v>
      </c>
      <c r="F18" s="14">
        <v>4637</v>
      </c>
      <c r="G18" s="14">
        <v>8457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17254</v>
      </c>
      <c r="D7" s="12">
        <v>11149</v>
      </c>
      <c r="E7" s="12">
        <v>10466</v>
      </c>
      <c r="F7" s="12">
        <v>683</v>
      </c>
      <c r="G7" s="12">
        <v>6105</v>
      </c>
    </row>
    <row r="8" spans="1:12" ht="11.65" customHeight="1" x14ac:dyDescent="0.2">
      <c r="A8" s="26" t="s">
        <v>151</v>
      </c>
      <c r="B8" s="10" t="s">
        <v>10</v>
      </c>
      <c r="C8" s="9">
        <v>12190</v>
      </c>
      <c r="D8" s="9">
        <v>7426</v>
      </c>
      <c r="E8" s="9">
        <v>7165</v>
      </c>
      <c r="F8" s="9">
        <v>261</v>
      </c>
      <c r="G8" s="9">
        <v>4764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519</v>
      </c>
      <c r="D9" s="9">
        <v>329</v>
      </c>
      <c r="E9" s="9">
        <v>282</v>
      </c>
      <c r="F9" s="9">
        <v>47</v>
      </c>
      <c r="G9" s="9">
        <v>190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4545</v>
      </c>
      <c r="D10" s="9">
        <v>3394</v>
      </c>
      <c r="E10" s="9">
        <v>3019</v>
      </c>
      <c r="F10" s="9">
        <v>375</v>
      </c>
      <c r="G10" s="9">
        <v>1151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8872</v>
      </c>
      <c r="D11" s="12">
        <v>4893</v>
      </c>
      <c r="E11" s="12">
        <v>4465</v>
      </c>
      <c r="F11" s="12">
        <v>428</v>
      </c>
      <c r="G11" s="12">
        <v>3979</v>
      </c>
    </row>
    <row r="12" spans="1:12" ht="11.65" customHeight="1" x14ac:dyDescent="0.2">
      <c r="A12" s="26" t="s">
        <v>151</v>
      </c>
      <c r="B12" s="10" t="s">
        <v>10</v>
      </c>
      <c r="C12" s="9">
        <v>6462</v>
      </c>
      <c r="D12" s="9">
        <v>3348</v>
      </c>
      <c r="E12" s="9">
        <v>3182</v>
      </c>
      <c r="F12" s="9">
        <v>166</v>
      </c>
      <c r="G12" s="9">
        <v>3114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306</v>
      </c>
      <c r="D13" s="9">
        <v>186</v>
      </c>
      <c r="E13" s="9">
        <v>153</v>
      </c>
      <c r="F13" s="9">
        <v>33</v>
      </c>
      <c r="G13" s="9">
        <v>120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2104</v>
      </c>
      <c r="D14" s="9">
        <v>1359</v>
      </c>
      <c r="E14" s="9">
        <v>1130</v>
      </c>
      <c r="F14" s="9">
        <v>229</v>
      </c>
      <c r="G14" s="9">
        <v>745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8382</v>
      </c>
      <c r="D15" s="12">
        <v>6256</v>
      </c>
      <c r="E15" s="12">
        <v>6001</v>
      </c>
      <c r="F15" s="12">
        <v>255</v>
      </c>
      <c r="G15" s="12">
        <v>2126</v>
      </c>
    </row>
    <row r="16" spans="1:12" ht="11.65" customHeight="1" x14ac:dyDescent="0.2">
      <c r="A16" s="26" t="s">
        <v>151</v>
      </c>
      <c r="B16" s="10" t="s">
        <v>10</v>
      </c>
      <c r="C16" s="9">
        <v>5728</v>
      </c>
      <c r="D16" s="9">
        <v>4078</v>
      </c>
      <c r="E16" s="9">
        <v>3983</v>
      </c>
      <c r="F16" s="9">
        <v>95</v>
      </c>
      <c r="G16" s="9">
        <v>1650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213</v>
      </c>
      <c r="D17" s="9">
        <v>143</v>
      </c>
      <c r="E17" s="9">
        <v>129</v>
      </c>
      <c r="F17" s="9">
        <v>14</v>
      </c>
      <c r="G17" s="9">
        <v>70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2441</v>
      </c>
      <c r="D18" s="14">
        <v>2035</v>
      </c>
      <c r="E18" s="14">
        <v>1889</v>
      </c>
      <c r="F18" s="14">
        <v>146</v>
      </c>
      <c r="G18" s="14">
        <v>406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60342</v>
      </c>
      <c r="D7" s="12">
        <v>37521</v>
      </c>
      <c r="E7" s="12">
        <v>34520</v>
      </c>
      <c r="F7" s="12">
        <v>3001</v>
      </c>
      <c r="G7" s="12">
        <v>22821</v>
      </c>
    </row>
    <row r="8" spans="1:12" ht="11.65" customHeight="1" x14ac:dyDescent="0.2">
      <c r="A8" s="26" t="s">
        <v>151</v>
      </c>
      <c r="B8" s="10" t="s">
        <v>10</v>
      </c>
      <c r="C8" s="9">
        <v>42683</v>
      </c>
      <c r="D8" s="9">
        <v>25080</v>
      </c>
      <c r="E8" s="9">
        <v>23841</v>
      </c>
      <c r="F8" s="9">
        <v>1239</v>
      </c>
      <c r="G8" s="9">
        <v>17603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1507</v>
      </c>
      <c r="D9" s="9">
        <v>926</v>
      </c>
      <c r="E9" s="9">
        <v>831</v>
      </c>
      <c r="F9" s="9">
        <v>95</v>
      </c>
      <c r="G9" s="9">
        <v>581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16152</v>
      </c>
      <c r="D10" s="9">
        <v>11515</v>
      </c>
      <c r="E10" s="9">
        <v>9848</v>
      </c>
      <c r="F10" s="9">
        <v>1667</v>
      </c>
      <c r="G10" s="9">
        <v>4637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31547</v>
      </c>
      <c r="D11" s="12">
        <v>17158</v>
      </c>
      <c r="E11" s="12">
        <v>15285</v>
      </c>
      <c r="F11" s="12">
        <v>1873</v>
      </c>
      <c r="G11" s="12">
        <v>14389</v>
      </c>
    </row>
    <row r="12" spans="1:12" ht="11.65" customHeight="1" x14ac:dyDescent="0.2">
      <c r="A12" s="26" t="s">
        <v>151</v>
      </c>
      <c r="B12" s="10" t="s">
        <v>10</v>
      </c>
      <c r="C12" s="9">
        <v>22808</v>
      </c>
      <c r="D12" s="9">
        <v>11747</v>
      </c>
      <c r="E12" s="9">
        <v>10961</v>
      </c>
      <c r="F12" s="9">
        <v>786</v>
      </c>
      <c r="G12" s="9">
        <v>11061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809</v>
      </c>
      <c r="D13" s="9">
        <v>472</v>
      </c>
      <c r="E13" s="9">
        <v>412</v>
      </c>
      <c r="F13" s="9">
        <v>60</v>
      </c>
      <c r="G13" s="9">
        <v>337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7930</v>
      </c>
      <c r="D14" s="9">
        <v>4939</v>
      </c>
      <c r="E14" s="9">
        <v>3912</v>
      </c>
      <c r="F14" s="9">
        <v>1027</v>
      </c>
      <c r="G14" s="9">
        <v>2991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28795</v>
      </c>
      <c r="D15" s="12">
        <v>20363</v>
      </c>
      <c r="E15" s="12">
        <v>19235</v>
      </c>
      <c r="F15" s="12">
        <v>1128</v>
      </c>
      <c r="G15" s="12">
        <v>8432</v>
      </c>
    </row>
    <row r="16" spans="1:12" ht="11.65" customHeight="1" x14ac:dyDescent="0.2">
      <c r="A16" s="26" t="s">
        <v>151</v>
      </c>
      <c r="B16" s="10" t="s">
        <v>10</v>
      </c>
      <c r="C16" s="9">
        <v>19875</v>
      </c>
      <c r="D16" s="9">
        <v>13333</v>
      </c>
      <c r="E16" s="9">
        <v>12880</v>
      </c>
      <c r="F16" s="9">
        <v>453</v>
      </c>
      <c r="G16" s="9">
        <v>6542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698</v>
      </c>
      <c r="D17" s="9">
        <v>454</v>
      </c>
      <c r="E17" s="9">
        <v>419</v>
      </c>
      <c r="F17" s="9">
        <v>35</v>
      </c>
      <c r="G17" s="9">
        <v>244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8222</v>
      </c>
      <c r="D18" s="14">
        <v>6576</v>
      </c>
      <c r="E18" s="14">
        <v>5936</v>
      </c>
      <c r="F18" s="14">
        <v>640</v>
      </c>
      <c r="G18" s="14">
        <v>1646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273191</v>
      </c>
      <c r="D7" s="12">
        <v>172377</v>
      </c>
      <c r="E7" s="12">
        <v>157184</v>
      </c>
      <c r="F7" s="12">
        <v>15193</v>
      </c>
      <c r="G7" s="12">
        <v>100814</v>
      </c>
    </row>
    <row r="8" spans="1:12" ht="11.65" customHeight="1" x14ac:dyDescent="0.2">
      <c r="A8" s="26" t="s">
        <v>151</v>
      </c>
      <c r="B8" s="10" t="s">
        <v>10</v>
      </c>
      <c r="C8" s="9">
        <v>198417</v>
      </c>
      <c r="D8" s="9">
        <v>118798</v>
      </c>
      <c r="E8" s="9">
        <v>112161</v>
      </c>
      <c r="F8" s="9">
        <v>6637</v>
      </c>
      <c r="G8" s="9">
        <v>79619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4998</v>
      </c>
      <c r="D9" s="9">
        <v>3204</v>
      </c>
      <c r="E9" s="9">
        <v>2821</v>
      </c>
      <c r="F9" s="9">
        <v>383</v>
      </c>
      <c r="G9" s="9">
        <v>1794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69776</v>
      </c>
      <c r="D10" s="9">
        <v>50375</v>
      </c>
      <c r="E10" s="9">
        <v>42202</v>
      </c>
      <c r="F10" s="9">
        <v>8173</v>
      </c>
      <c r="G10" s="9">
        <v>19401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143994</v>
      </c>
      <c r="D11" s="12">
        <v>80431</v>
      </c>
      <c r="E11" s="12">
        <v>71348</v>
      </c>
      <c r="F11" s="12">
        <v>9083</v>
      </c>
      <c r="G11" s="12">
        <v>63563</v>
      </c>
    </row>
    <row r="12" spans="1:12" ht="11.65" customHeight="1" x14ac:dyDescent="0.2">
      <c r="A12" s="26" t="s">
        <v>151</v>
      </c>
      <c r="B12" s="10" t="s">
        <v>10</v>
      </c>
      <c r="C12" s="9">
        <v>106773</v>
      </c>
      <c r="D12" s="9">
        <v>56672</v>
      </c>
      <c r="E12" s="9">
        <v>52489</v>
      </c>
      <c r="F12" s="9">
        <v>4183</v>
      </c>
      <c r="G12" s="9">
        <v>50101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2683</v>
      </c>
      <c r="D13" s="9">
        <v>1633</v>
      </c>
      <c r="E13" s="9">
        <v>1407</v>
      </c>
      <c r="F13" s="9">
        <v>226</v>
      </c>
      <c r="G13" s="9">
        <v>1050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34538</v>
      </c>
      <c r="D14" s="9">
        <v>22126</v>
      </c>
      <c r="E14" s="9">
        <v>17452</v>
      </c>
      <c r="F14" s="9">
        <v>4674</v>
      </c>
      <c r="G14" s="9">
        <v>12412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129197</v>
      </c>
      <c r="D15" s="12">
        <v>91946</v>
      </c>
      <c r="E15" s="12">
        <v>85836</v>
      </c>
      <c r="F15" s="12">
        <v>6110</v>
      </c>
      <c r="G15" s="12">
        <v>37251</v>
      </c>
    </row>
    <row r="16" spans="1:12" ht="11.65" customHeight="1" x14ac:dyDescent="0.2">
      <c r="A16" s="26" t="s">
        <v>151</v>
      </c>
      <c r="B16" s="10" t="s">
        <v>10</v>
      </c>
      <c r="C16" s="9">
        <v>91644</v>
      </c>
      <c r="D16" s="9">
        <v>62126</v>
      </c>
      <c r="E16" s="9">
        <v>59672</v>
      </c>
      <c r="F16" s="9">
        <v>2454</v>
      </c>
      <c r="G16" s="9">
        <v>29518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2315</v>
      </c>
      <c r="D17" s="9">
        <v>1571</v>
      </c>
      <c r="E17" s="9">
        <v>1414</v>
      </c>
      <c r="F17" s="9">
        <v>157</v>
      </c>
      <c r="G17" s="9">
        <v>744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35238</v>
      </c>
      <c r="D18" s="14">
        <v>28249</v>
      </c>
      <c r="E18" s="14">
        <v>24750</v>
      </c>
      <c r="F18" s="14">
        <v>3499</v>
      </c>
      <c r="G18" s="14">
        <v>6989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39121</v>
      </c>
      <c r="D7" s="12">
        <v>24542</v>
      </c>
      <c r="E7" s="12">
        <v>22736</v>
      </c>
      <c r="F7" s="12">
        <v>1806</v>
      </c>
      <c r="G7" s="12">
        <v>14579</v>
      </c>
    </row>
    <row r="8" spans="1:12" ht="11.65" customHeight="1" x14ac:dyDescent="0.2">
      <c r="A8" s="26" t="s">
        <v>151</v>
      </c>
      <c r="B8" s="10" t="s">
        <v>10</v>
      </c>
      <c r="C8" s="9">
        <v>28519</v>
      </c>
      <c r="D8" s="9">
        <v>16943</v>
      </c>
      <c r="E8" s="9">
        <v>16134</v>
      </c>
      <c r="F8" s="9">
        <v>809</v>
      </c>
      <c r="G8" s="9">
        <v>11576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875</v>
      </c>
      <c r="D9" s="9">
        <v>581</v>
      </c>
      <c r="E9" s="9">
        <v>529</v>
      </c>
      <c r="F9" s="9">
        <v>52</v>
      </c>
      <c r="G9" s="9">
        <v>294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9727</v>
      </c>
      <c r="D10" s="9">
        <v>7018</v>
      </c>
      <c r="E10" s="9">
        <v>6073</v>
      </c>
      <c r="F10" s="9">
        <v>945</v>
      </c>
      <c r="G10" s="9">
        <v>2709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20319</v>
      </c>
      <c r="D11" s="12">
        <v>10796</v>
      </c>
      <c r="E11" s="12">
        <v>9665</v>
      </c>
      <c r="F11" s="12">
        <v>1131</v>
      </c>
      <c r="G11" s="12">
        <v>9523</v>
      </c>
    </row>
    <row r="12" spans="1:12" ht="11.65" customHeight="1" x14ac:dyDescent="0.2">
      <c r="A12" s="26" t="s">
        <v>151</v>
      </c>
      <c r="B12" s="10" t="s">
        <v>10</v>
      </c>
      <c r="C12" s="9">
        <v>15177</v>
      </c>
      <c r="D12" s="9">
        <v>7680</v>
      </c>
      <c r="E12" s="9">
        <v>7142</v>
      </c>
      <c r="F12" s="9">
        <v>538</v>
      </c>
      <c r="G12" s="9">
        <v>7497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458</v>
      </c>
      <c r="D13" s="9">
        <v>282</v>
      </c>
      <c r="E13" s="9">
        <v>253</v>
      </c>
      <c r="F13" s="9">
        <v>29</v>
      </c>
      <c r="G13" s="9">
        <v>176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4684</v>
      </c>
      <c r="D14" s="9">
        <v>2834</v>
      </c>
      <c r="E14" s="9">
        <v>2270</v>
      </c>
      <c r="F14" s="9">
        <v>564</v>
      </c>
      <c r="G14" s="9">
        <v>1850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18802</v>
      </c>
      <c r="D15" s="12">
        <v>13746</v>
      </c>
      <c r="E15" s="12">
        <v>13071</v>
      </c>
      <c r="F15" s="12">
        <v>675</v>
      </c>
      <c r="G15" s="12">
        <v>5056</v>
      </c>
    </row>
    <row r="16" spans="1:12" ht="11.65" customHeight="1" x14ac:dyDescent="0.2">
      <c r="A16" s="26" t="s">
        <v>151</v>
      </c>
      <c r="B16" s="10" t="s">
        <v>10</v>
      </c>
      <c r="C16" s="9">
        <v>13342</v>
      </c>
      <c r="D16" s="9">
        <v>9263</v>
      </c>
      <c r="E16" s="9">
        <v>8992</v>
      </c>
      <c r="F16" s="9">
        <v>271</v>
      </c>
      <c r="G16" s="9">
        <v>4079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417</v>
      </c>
      <c r="D17" s="9">
        <v>299</v>
      </c>
      <c r="E17" s="9">
        <v>276</v>
      </c>
      <c r="F17" s="9">
        <v>23</v>
      </c>
      <c r="G17" s="9">
        <v>118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5043</v>
      </c>
      <c r="D18" s="14">
        <v>4184</v>
      </c>
      <c r="E18" s="14">
        <v>3803</v>
      </c>
      <c r="F18" s="14">
        <v>381</v>
      </c>
      <c r="G18" s="14">
        <v>859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30996</v>
      </c>
      <c r="D7" s="12">
        <v>19536</v>
      </c>
      <c r="E7" s="12">
        <v>17811</v>
      </c>
      <c r="F7" s="12">
        <v>1725</v>
      </c>
      <c r="G7" s="12">
        <v>11460</v>
      </c>
    </row>
    <row r="8" spans="1:12" ht="11.65" customHeight="1" x14ac:dyDescent="0.2">
      <c r="A8" s="26" t="s">
        <v>151</v>
      </c>
      <c r="B8" s="10" t="s">
        <v>10</v>
      </c>
      <c r="C8" s="9">
        <v>22299</v>
      </c>
      <c r="D8" s="9">
        <v>13591</v>
      </c>
      <c r="E8" s="9">
        <v>12708</v>
      </c>
      <c r="F8" s="9">
        <v>883</v>
      </c>
      <c r="G8" s="9">
        <v>8708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1825</v>
      </c>
      <c r="D9" s="9">
        <v>1105</v>
      </c>
      <c r="E9" s="9">
        <v>940</v>
      </c>
      <c r="F9" s="9">
        <v>165</v>
      </c>
      <c r="G9" s="9">
        <v>720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6872</v>
      </c>
      <c r="D10" s="9">
        <v>4840</v>
      </c>
      <c r="E10" s="9">
        <v>4163</v>
      </c>
      <c r="F10" s="9">
        <v>677</v>
      </c>
      <c r="G10" s="9">
        <v>2032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16057</v>
      </c>
      <c r="D11" s="12">
        <v>8663</v>
      </c>
      <c r="E11" s="12">
        <v>7629</v>
      </c>
      <c r="F11" s="12">
        <v>1034</v>
      </c>
      <c r="G11" s="12">
        <v>7394</v>
      </c>
    </row>
    <row r="12" spans="1:12" ht="11.65" customHeight="1" x14ac:dyDescent="0.2">
      <c r="A12" s="26" t="s">
        <v>151</v>
      </c>
      <c r="B12" s="10" t="s">
        <v>10</v>
      </c>
      <c r="C12" s="9">
        <v>11670</v>
      </c>
      <c r="D12" s="9">
        <v>6086</v>
      </c>
      <c r="E12" s="9">
        <v>5524</v>
      </c>
      <c r="F12" s="9">
        <v>562</v>
      </c>
      <c r="G12" s="9">
        <v>5584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1119</v>
      </c>
      <c r="D13" s="9">
        <v>651</v>
      </c>
      <c r="E13" s="9">
        <v>534</v>
      </c>
      <c r="F13" s="9">
        <v>117</v>
      </c>
      <c r="G13" s="9">
        <v>468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3268</v>
      </c>
      <c r="D14" s="9">
        <v>1926</v>
      </c>
      <c r="E14" s="9">
        <v>1571</v>
      </c>
      <c r="F14" s="9">
        <v>355</v>
      </c>
      <c r="G14" s="9">
        <v>1342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14939</v>
      </c>
      <c r="D15" s="12">
        <v>10873</v>
      </c>
      <c r="E15" s="12">
        <v>10182</v>
      </c>
      <c r="F15" s="12">
        <v>691</v>
      </c>
      <c r="G15" s="12">
        <v>4066</v>
      </c>
    </row>
    <row r="16" spans="1:12" ht="11.65" customHeight="1" x14ac:dyDescent="0.2">
      <c r="A16" s="26" t="s">
        <v>151</v>
      </c>
      <c r="B16" s="10" t="s">
        <v>10</v>
      </c>
      <c r="C16" s="9">
        <v>10629</v>
      </c>
      <c r="D16" s="9">
        <v>7505</v>
      </c>
      <c r="E16" s="9">
        <v>7184</v>
      </c>
      <c r="F16" s="9">
        <v>321</v>
      </c>
      <c r="G16" s="9">
        <v>3124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706</v>
      </c>
      <c r="D17" s="9">
        <v>454</v>
      </c>
      <c r="E17" s="9">
        <v>406</v>
      </c>
      <c r="F17" s="9">
        <v>48</v>
      </c>
      <c r="G17" s="9">
        <v>252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3604</v>
      </c>
      <c r="D18" s="14">
        <v>2914</v>
      </c>
      <c r="E18" s="14">
        <v>2592</v>
      </c>
      <c r="F18" s="14">
        <v>322</v>
      </c>
      <c r="G18" s="14">
        <v>690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16985</v>
      </c>
      <c r="D7" s="12">
        <v>10530</v>
      </c>
      <c r="E7" s="12">
        <v>9789</v>
      </c>
      <c r="F7" s="12">
        <v>741</v>
      </c>
      <c r="G7" s="12">
        <v>6455</v>
      </c>
    </row>
    <row r="8" spans="1:12" ht="11.65" customHeight="1" x14ac:dyDescent="0.2">
      <c r="A8" s="26" t="s">
        <v>151</v>
      </c>
      <c r="B8" s="10" t="s">
        <v>10</v>
      </c>
      <c r="C8" s="9">
        <v>12223</v>
      </c>
      <c r="D8" s="9">
        <v>7070</v>
      </c>
      <c r="E8" s="9">
        <v>6768</v>
      </c>
      <c r="F8" s="9">
        <v>302</v>
      </c>
      <c r="G8" s="9">
        <v>5153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294</v>
      </c>
      <c r="D9" s="9">
        <v>173</v>
      </c>
      <c r="E9" s="9">
        <v>157</v>
      </c>
      <c r="F9" s="9">
        <v>16</v>
      </c>
      <c r="G9" s="9">
        <v>121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4468</v>
      </c>
      <c r="D10" s="9">
        <v>3287</v>
      </c>
      <c r="E10" s="9">
        <v>2864</v>
      </c>
      <c r="F10" s="9">
        <v>423</v>
      </c>
      <c r="G10" s="9">
        <v>1181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8783</v>
      </c>
      <c r="D11" s="12">
        <v>4716</v>
      </c>
      <c r="E11" s="12">
        <v>4266</v>
      </c>
      <c r="F11" s="12">
        <v>450</v>
      </c>
      <c r="G11" s="12">
        <v>4067</v>
      </c>
    </row>
    <row r="12" spans="1:12" ht="11.65" customHeight="1" x14ac:dyDescent="0.2">
      <c r="A12" s="26" t="s">
        <v>151</v>
      </c>
      <c r="B12" s="10" t="s">
        <v>10</v>
      </c>
      <c r="C12" s="9">
        <v>6452</v>
      </c>
      <c r="D12" s="9">
        <v>3230</v>
      </c>
      <c r="E12" s="9">
        <v>3052</v>
      </c>
      <c r="F12" s="9">
        <v>178</v>
      </c>
      <c r="G12" s="9">
        <v>3222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161</v>
      </c>
      <c r="D13" s="9">
        <v>89</v>
      </c>
      <c r="E13" s="9">
        <v>78</v>
      </c>
      <c r="F13" s="9">
        <v>11</v>
      </c>
      <c r="G13" s="9">
        <v>72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2170</v>
      </c>
      <c r="D14" s="9">
        <v>1397</v>
      </c>
      <c r="E14" s="9">
        <v>1136</v>
      </c>
      <c r="F14" s="9">
        <v>261</v>
      </c>
      <c r="G14" s="9">
        <v>773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8202</v>
      </c>
      <c r="D15" s="12">
        <v>5814</v>
      </c>
      <c r="E15" s="12">
        <v>5523</v>
      </c>
      <c r="F15" s="12">
        <v>291</v>
      </c>
      <c r="G15" s="12">
        <v>2388</v>
      </c>
    </row>
    <row r="16" spans="1:12" ht="11.65" customHeight="1" x14ac:dyDescent="0.2">
      <c r="A16" s="26" t="s">
        <v>151</v>
      </c>
      <c r="B16" s="10" t="s">
        <v>10</v>
      </c>
      <c r="C16" s="9">
        <v>5771</v>
      </c>
      <c r="D16" s="9">
        <v>3840</v>
      </c>
      <c r="E16" s="9">
        <v>3716</v>
      </c>
      <c r="F16" s="9">
        <v>124</v>
      </c>
      <c r="G16" s="9">
        <v>1931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133</v>
      </c>
      <c r="D17" s="9">
        <v>84</v>
      </c>
      <c r="E17" s="9">
        <v>79</v>
      </c>
      <c r="F17" s="9">
        <v>5</v>
      </c>
      <c r="G17" s="9">
        <v>49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2298</v>
      </c>
      <c r="D18" s="14">
        <v>1890</v>
      </c>
      <c r="E18" s="14">
        <v>1728</v>
      </c>
      <c r="F18" s="14">
        <v>162</v>
      </c>
      <c r="G18" s="14">
        <v>408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285111</v>
      </c>
      <c r="D7" s="12">
        <v>181924</v>
      </c>
      <c r="E7" s="12">
        <v>162531</v>
      </c>
      <c r="F7" s="12">
        <v>19393</v>
      </c>
      <c r="G7" s="12">
        <v>103187</v>
      </c>
    </row>
    <row r="8" spans="1:12" ht="11.65" customHeight="1" x14ac:dyDescent="0.2">
      <c r="A8" s="26" t="s">
        <v>151</v>
      </c>
      <c r="B8" s="10" t="s">
        <v>10</v>
      </c>
      <c r="C8" s="9">
        <v>179813</v>
      </c>
      <c r="D8" s="9">
        <v>108220</v>
      </c>
      <c r="E8" s="9">
        <v>100940</v>
      </c>
      <c r="F8" s="9">
        <v>7280</v>
      </c>
      <c r="G8" s="9">
        <v>71593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6891</v>
      </c>
      <c r="D9" s="9">
        <v>4387</v>
      </c>
      <c r="E9" s="9">
        <v>3925</v>
      </c>
      <c r="F9" s="9">
        <v>462</v>
      </c>
      <c r="G9" s="9">
        <v>2504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98407</v>
      </c>
      <c r="D10" s="9">
        <v>69317</v>
      </c>
      <c r="E10" s="9">
        <v>57666</v>
      </c>
      <c r="F10" s="9">
        <v>11651</v>
      </c>
      <c r="G10" s="9">
        <v>29090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149240</v>
      </c>
      <c r="D11" s="12">
        <v>83326</v>
      </c>
      <c r="E11" s="12">
        <v>71766</v>
      </c>
      <c r="F11" s="12">
        <v>11560</v>
      </c>
      <c r="G11" s="12">
        <v>65914</v>
      </c>
    </row>
    <row r="12" spans="1:12" ht="11.65" customHeight="1" x14ac:dyDescent="0.2">
      <c r="A12" s="26" t="s">
        <v>151</v>
      </c>
      <c r="B12" s="10" t="s">
        <v>10</v>
      </c>
      <c r="C12" s="9">
        <v>95953</v>
      </c>
      <c r="D12" s="9">
        <v>50465</v>
      </c>
      <c r="E12" s="9">
        <v>45770</v>
      </c>
      <c r="F12" s="9">
        <v>4695</v>
      </c>
      <c r="G12" s="9">
        <v>45488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3927</v>
      </c>
      <c r="D13" s="9">
        <v>2345</v>
      </c>
      <c r="E13" s="9">
        <v>2053</v>
      </c>
      <c r="F13" s="9">
        <v>292</v>
      </c>
      <c r="G13" s="9">
        <v>1582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49360</v>
      </c>
      <c r="D14" s="9">
        <v>30516</v>
      </c>
      <c r="E14" s="9">
        <v>23943</v>
      </c>
      <c r="F14" s="9">
        <v>6573</v>
      </c>
      <c r="G14" s="9">
        <v>18844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135871</v>
      </c>
      <c r="D15" s="12">
        <v>98598</v>
      </c>
      <c r="E15" s="12">
        <v>90765</v>
      </c>
      <c r="F15" s="12">
        <v>7833</v>
      </c>
      <c r="G15" s="12">
        <v>37273</v>
      </c>
    </row>
    <row r="16" spans="1:12" ht="11.65" customHeight="1" x14ac:dyDescent="0.2">
      <c r="A16" s="26" t="s">
        <v>151</v>
      </c>
      <c r="B16" s="10" t="s">
        <v>10</v>
      </c>
      <c r="C16" s="9">
        <v>83860</v>
      </c>
      <c r="D16" s="9">
        <v>57755</v>
      </c>
      <c r="E16" s="9">
        <v>55170</v>
      </c>
      <c r="F16" s="9">
        <v>2585</v>
      </c>
      <c r="G16" s="9">
        <v>26105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2964</v>
      </c>
      <c r="D17" s="9">
        <v>2042</v>
      </c>
      <c r="E17" s="9">
        <v>1872</v>
      </c>
      <c r="F17" s="9">
        <v>170</v>
      </c>
      <c r="G17" s="9">
        <v>922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49047</v>
      </c>
      <c r="D18" s="14">
        <v>38801</v>
      </c>
      <c r="E18" s="14">
        <v>33723</v>
      </c>
      <c r="F18" s="14">
        <v>5078</v>
      </c>
      <c r="G18" s="14">
        <v>10246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79578</v>
      </c>
      <c r="D7" s="12">
        <v>51305</v>
      </c>
      <c r="E7" s="12">
        <v>46103</v>
      </c>
      <c r="F7" s="12">
        <v>5202</v>
      </c>
      <c r="G7" s="12">
        <v>28273</v>
      </c>
    </row>
    <row r="8" spans="1:12" ht="11.65" customHeight="1" x14ac:dyDescent="0.2">
      <c r="A8" s="26" t="s">
        <v>151</v>
      </c>
      <c r="B8" s="10" t="s">
        <v>10</v>
      </c>
      <c r="C8" s="9">
        <v>53454</v>
      </c>
      <c r="D8" s="9">
        <v>32384</v>
      </c>
      <c r="E8" s="9">
        <v>30171</v>
      </c>
      <c r="F8" s="9">
        <v>2213</v>
      </c>
      <c r="G8" s="9">
        <v>21070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2096</v>
      </c>
      <c r="D9" s="9">
        <v>1440</v>
      </c>
      <c r="E9" s="9">
        <v>1295</v>
      </c>
      <c r="F9" s="9">
        <v>145</v>
      </c>
      <c r="G9" s="9">
        <v>656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24028</v>
      </c>
      <c r="D10" s="9">
        <v>17481</v>
      </c>
      <c r="E10" s="9">
        <v>14637</v>
      </c>
      <c r="F10" s="9">
        <v>2844</v>
      </c>
      <c r="G10" s="9">
        <v>6547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41847</v>
      </c>
      <c r="D11" s="12">
        <v>24459</v>
      </c>
      <c r="E11" s="12">
        <v>21374</v>
      </c>
      <c r="F11" s="12">
        <v>3085</v>
      </c>
      <c r="G11" s="12">
        <v>17388</v>
      </c>
    </row>
    <row r="12" spans="1:12" ht="11.65" customHeight="1" x14ac:dyDescent="0.2">
      <c r="A12" s="26" t="s">
        <v>151</v>
      </c>
      <c r="B12" s="10" t="s">
        <v>10</v>
      </c>
      <c r="C12" s="9">
        <v>29011</v>
      </c>
      <c r="D12" s="9">
        <v>16044</v>
      </c>
      <c r="E12" s="9">
        <v>14638</v>
      </c>
      <c r="F12" s="9">
        <v>1406</v>
      </c>
      <c r="G12" s="9">
        <v>12967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1204</v>
      </c>
      <c r="D13" s="9">
        <v>803</v>
      </c>
      <c r="E13" s="9">
        <v>706</v>
      </c>
      <c r="F13" s="9">
        <v>97</v>
      </c>
      <c r="G13" s="9">
        <v>401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11632</v>
      </c>
      <c r="D14" s="9">
        <v>7612</v>
      </c>
      <c r="E14" s="9">
        <v>6030</v>
      </c>
      <c r="F14" s="9">
        <v>1582</v>
      </c>
      <c r="G14" s="9">
        <v>4020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37731</v>
      </c>
      <c r="D15" s="12">
        <v>26846</v>
      </c>
      <c r="E15" s="12">
        <v>24729</v>
      </c>
      <c r="F15" s="12">
        <v>2117</v>
      </c>
      <c r="G15" s="12">
        <v>10885</v>
      </c>
    </row>
    <row r="16" spans="1:12" ht="11.65" customHeight="1" x14ac:dyDescent="0.2">
      <c r="A16" s="26" t="s">
        <v>151</v>
      </c>
      <c r="B16" s="10" t="s">
        <v>10</v>
      </c>
      <c r="C16" s="9">
        <v>24443</v>
      </c>
      <c r="D16" s="9">
        <v>16340</v>
      </c>
      <c r="E16" s="9">
        <v>15533</v>
      </c>
      <c r="F16" s="9">
        <v>807</v>
      </c>
      <c r="G16" s="9">
        <v>8103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892</v>
      </c>
      <c r="D17" s="9">
        <v>637</v>
      </c>
      <c r="E17" s="9">
        <v>589</v>
      </c>
      <c r="F17" s="9">
        <v>48</v>
      </c>
      <c r="G17" s="9">
        <v>255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12396</v>
      </c>
      <c r="D18" s="14">
        <v>9869</v>
      </c>
      <c r="E18" s="14">
        <v>8607</v>
      </c>
      <c r="F18" s="14">
        <v>1262</v>
      </c>
      <c r="G18" s="14">
        <v>2527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29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29941</v>
      </c>
      <c r="D7" s="12">
        <v>18936</v>
      </c>
      <c r="E7" s="12">
        <v>17844</v>
      </c>
      <c r="F7" s="12">
        <v>1092</v>
      </c>
      <c r="G7" s="12">
        <v>11005</v>
      </c>
    </row>
    <row r="8" spans="1:12" ht="11.65" customHeight="1" x14ac:dyDescent="0.2">
      <c r="A8" s="26" t="s">
        <v>151</v>
      </c>
      <c r="B8" s="10" t="s">
        <v>10</v>
      </c>
      <c r="C8" s="9">
        <v>20536</v>
      </c>
      <c r="D8" s="9">
        <v>11996</v>
      </c>
      <c r="E8" s="9">
        <v>11567</v>
      </c>
      <c r="F8" s="9">
        <v>429</v>
      </c>
      <c r="G8" s="9">
        <v>8540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1006</v>
      </c>
      <c r="D9" s="9">
        <v>639</v>
      </c>
      <c r="E9" s="9">
        <v>577</v>
      </c>
      <c r="F9" s="9">
        <v>62</v>
      </c>
      <c r="G9" s="9">
        <v>367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8399</v>
      </c>
      <c r="D10" s="9">
        <v>6301</v>
      </c>
      <c r="E10" s="9">
        <v>5700</v>
      </c>
      <c r="F10" s="9">
        <v>601</v>
      </c>
      <c r="G10" s="9">
        <v>2098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15733</v>
      </c>
      <c r="D11" s="12">
        <v>8447</v>
      </c>
      <c r="E11" s="12">
        <v>7714</v>
      </c>
      <c r="F11" s="12">
        <v>733</v>
      </c>
      <c r="G11" s="12">
        <v>7286</v>
      </c>
    </row>
    <row r="12" spans="1:12" ht="11.65" customHeight="1" x14ac:dyDescent="0.2">
      <c r="A12" s="26" t="s">
        <v>151</v>
      </c>
      <c r="B12" s="10" t="s">
        <v>10</v>
      </c>
      <c r="C12" s="9">
        <v>11177</v>
      </c>
      <c r="D12" s="9">
        <v>5603</v>
      </c>
      <c r="E12" s="9">
        <v>5312</v>
      </c>
      <c r="F12" s="9">
        <v>291</v>
      </c>
      <c r="G12" s="9">
        <v>5574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586</v>
      </c>
      <c r="D13" s="9">
        <v>328</v>
      </c>
      <c r="E13" s="9">
        <v>288</v>
      </c>
      <c r="F13" s="9">
        <v>40</v>
      </c>
      <c r="G13" s="9">
        <v>258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3970</v>
      </c>
      <c r="D14" s="9">
        <v>2516</v>
      </c>
      <c r="E14" s="9">
        <v>2114</v>
      </c>
      <c r="F14" s="9">
        <v>402</v>
      </c>
      <c r="G14" s="9">
        <v>1454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14208</v>
      </c>
      <c r="D15" s="12">
        <v>10489</v>
      </c>
      <c r="E15" s="12">
        <v>10130</v>
      </c>
      <c r="F15" s="12">
        <v>359</v>
      </c>
      <c r="G15" s="12">
        <v>3719</v>
      </c>
    </row>
    <row r="16" spans="1:12" ht="11.65" customHeight="1" x14ac:dyDescent="0.2">
      <c r="A16" s="26" t="s">
        <v>151</v>
      </c>
      <c r="B16" s="10" t="s">
        <v>10</v>
      </c>
      <c r="C16" s="9">
        <v>9359</v>
      </c>
      <c r="D16" s="9">
        <v>6393</v>
      </c>
      <c r="E16" s="9">
        <v>6255</v>
      </c>
      <c r="F16" s="9">
        <v>138</v>
      </c>
      <c r="G16" s="9">
        <v>2966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420</v>
      </c>
      <c r="D17" s="9">
        <v>311</v>
      </c>
      <c r="E17" s="9">
        <v>289</v>
      </c>
      <c r="F17" s="9">
        <v>22</v>
      </c>
      <c r="G17" s="9">
        <v>109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4429</v>
      </c>
      <c r="D18" s="14">
        <v>3785</v>
      </c>
      <c r="E18" s="14">
        <v>3586</v>
      </c>
      <c r="F18" s="14">
        <v>199</v>
      </c>
      <c r="G18" s="14">
        <v>644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37381</v>
      </c>
      <c r="D7" s="12">
        <v>23226</v>
      </c>
      <c r="E7" s="12">
        <v>21690</v>
      </c>
      <c r="F7" s="12">
        <v>1536</v>
      </c>
      <c r="G7" s="12">
        <v>14155</v>
      </c>
    </row>
    <row r="8" spans="1:12" ht="11.65" customHeight="1" x14ac:dyDescent="0.2">
      <c r="A8" s="26" t="s">
        <v>151</v>
      </c>
      <c r="B8" s="10" t="s">
        <v>10</v>
      </c>
      <c r="C8" s="9">
        <v>25261</v>
      </c>
      <c r="D8" s="9">
        <v>14677</v>
      </c>
      <c r="E8" s="9">
        <v>14064</v>
      </c>
      <c r="F8" s="9">
        <v>613</v>
      </c>
      <c r="G8" s="9">
        <v>10584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2389</v>
      </c>
      <c r="D9" s="9">
        <v>1553</v>
      </c>
      <c r="E9" s="9">
        <v>1392</v>
      </c>
      <c r="F9" s="9">
        <v>161</v>
      </c>
      <c r="G9" s="9">
        <v>836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9731</v>
      </c>
      <c r="D10" s="9">
        <v>6996</v>
      </c>
      <c r="E10" s="9">
        <v>6234</v>
      </c>
      <c r="F10" s="9">
        <v>762</v>
      </c>
      <c r="G10" s="9">
        <v>2735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19563</v>
      </c>
      <c r="D11" s="12">
        <v>10603</v>
      </c>
      <c r="E11" s="12">
        <v>9648</v>
      </c>
      <c r="F11" s="12">
        <v>955</v>
      </c>
      <c r="G11" s="12">
        <v>8960</v>
      </c>
    </row>
    <row r="12" spans="1:12" ht="11.65" customHeight="1" x14ac:dyDescent="0.2">
      <c r="A12" s="26" t="s">
        <v>151</v>
      </c>
      <c r="B12" s="10" t="s">
        <v>10</v>
      </c>
      <c r="C12" s="9">
        <v>13491</v>
      </c>
      <c r="D12" s="9">
        <v>6810</v>
      </c>
      <c r="E12" s="9">
        <v>6424</v>
      </c>
      <c r="F12" s="9">
        <v>386</v>
      </c>
      <c r="G12" s="9">
        <v>6681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1309</v>
      </c>
      <c r="D13" s="9">
        <v>767</v>
      </c>
      <c r="E13" s="9">
        <v>651</v>
      </c>
      <c r="F13" s="9">
        <v>116</v>
      </c>
      <c r="G13" s="9">
        <v>542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4763</v>
      </c>
      <c r="D14" s="9">
        <v>3026</v>
      </c>
      <c r="E14" s="9">
        <v>2573</v>
      </c>
      <c r="F14" s="9">
        <v>453</v>
      </c>
      <c r="G14" s="9">
        <v>1737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17818</v>
      </c>
      <c r="D15" s="12">
        <v>12623</v>
      </c>
      <c r="E15" s="12">
        <v>12042</v>
      </c>
      <c r="F15" s="12">
        <v>581</v>
      </c>
      <c r="G15" s="12">
        <v>5195</v>
      </c>
    </row>
    <row r="16" spans="1:12" ht="11.65" customHeight="1" x14ac:dyDescent="0.2">
      <c r="A16" s="26" t="s">
        <v>151</v>
      </c>
      <c r="B16" s="10" t="s">
        <v>10</v>
      </c>
      <c r="C16" s="9">
        <v>11770</v>
      </c>
      <c r="D16" s="9">
        <v>7867</v>
      </c>
      <c r="E16" s="9">
        <v>7640</v>
      </c>
      <c r="F16" s="9">
        <v>227</v>
      </c>
      <c r="G16" s="9">
        <v>3903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1080</v>
      </c>
      <c r="D17" s="9">
        <v>786</v>
      </c>
      <c r="E17" s="9">
        <v>741</v>
      </c>
      <c r="F17" s="9">
        <v>45</v>
      </c>
      <c r="G17" s="9">
        <v>294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4968</v>
      </c>
      <c r="D18" s="14">
        <v>3970</v>
      </c>
      <c r="E18" s="14">
        <v>3661</v>
      </c>
      <c r="F18" s="14">
        <v>309</v>
      </c>
      <c r="G18" s="14">
        <v>998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25189</v>
      </c>
      <c r="D7" s="12">
        <v>16403</v>
      </c>
      <c r="E7" s="12">
        <v>15215</v>
      </c>
      <c r="F7" s="12">
        <v>1188</v>
      </c>
      <c r="G7" s="12">
        <v>8786</v>
      </c>
    </row>
    <row r="8" spans="1:12" ht="11.65" customHeight="1" x14ac:dyDescent="0.2">
      <c r="A8" s="26" t="s">
        <v>151</v>
      </c>
      <c r="B8" s="10" t="s">
        <v>10</v>
      </c>
      <c r="C8" s="9">
        <v>17364</v>
      </c>
      <c r="D8" s="9">
        <v>10806</v>
      </c>
      <c r="E8" s="9">
        <v>10253</v>
      </c>
      <c r="F8" s="9">
        <v>553</v>
      </c>
      <c r="G8" s="9">
        <v>6558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568</v>
      </c>
      <c r="D9" s="9">
        <v>371</v>
      </c>
      <c r="E9" s="9">
        <v>344</v>
      </c>
      <c r="F9" s="9">
        <v>27</v>
      </c>
      <c r="G9" s="9">
        <v>197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7257</v>
      </c>
      <c r="D10" s="9">
        <v>5226</v>
      </c>
      <c r="E10" s="9">
        <v>4618</v>
      </c>
      <c r="F10" s="9">
        <v>608</v>
      </c>
      <c r="G10" s="9">
        <v>2031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12961</v>
      </c>
      <c r="D11" s="12">
        <v>7382</v>
      </c>
      <c r="E11" s="12">
        <v>6634</v>
      </c>
      <c r="F11" s="12">
        <v>748</v>
      </c>
      <c r="G11" s="12">
        <v>5579</v>
      </c>
    </row>
    <row r="12" spans="1:12" ht="11.65" customHeight="1" x14ac:dyDescent="0.2">
      <c r="A12" s="26" t="s">
        <v>151</v>
      </c>
      <c r="B12" s="10" t="s">
        <v>10</v>
      </c>
      <c r="C12" s="9">
        <v>9068</v>
      </c>
      <c r="D12" s="9">
        <v>4977</v>
      </c>
      <c r="E12" s="9">
        <v>4631</v>
      </c>
      <c r="F12" s="9">
        <v>346</v>
      </c>
      <c r="G12" s="9">
        <v>4091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309</v>
      </c>
      <c r="D13" s="9">
        <v>176</v>
      </c>
      <c r="E13" s="9">
        <v>160</v>
      </c>
      <c r="F13" s="9">
        <v>16</v>
      </c>
      <c r="G13" s="9">
        <v>133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3584</v>
      </c>
      <c r="D14" s="9">
        <v>2229</v>
      </c>
      <c r="E14" s="9">
        <v>1843</v>
      </c>
      <c r="F14" s="9">
        <v>386</v>
      </c>
      <c r="G14" s="9">
        <v>1355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12228</v>
      </c>
      <c r="D15" s="12">
        <v>9021</v>
      </c>
      <c r="E15" s="12">
        <v>8581</v>
      </c>
      <c r="F15" s="12">
        <v>440</v>
      </c>
      <c r="G15" s="12">
        <v>3207</v>
      </c>
    </row>
    <row r="16" spans="1:12" ht="11.65" customHeight="1" x14ac:dyDescent="0.2">
      <c r="A16" s="26" t="s">
        <v>151</v>
      </c>
      <c r="B16" s="10" t="s">
        <v>10</v>
      </c>
      <c r="C16" s="9">
        <v>8296</v>
      </c>
      <c r="D16" s="9">
        <v>5829</v>
      </c>
      <c r="E16" s="9">
        <v>5622</v>
      </c>
      <c r="F16" s="9">
        <v>207</v>
      </c>
      <c r="G16" s="9">
        <v>2467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259</v>
      </c>
      <c r="D17" s="9">
        <v>195</v>
      </c>
      <c r="E17" s="9">
        <v>184</v>
      </c>
      <c r="F17" s="9">
        <v>11</v>
      </c>
      <c r="G17" s="9">
        <v>64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3673</v>
      </c>
      <c r="D18" s="14">
        <v>2997</v>
      </c>
      <c r="E18" s="14">
        <v>2775</v>
      </c>
      <c r="F18" s="14">
        <v>222</v>
      </c>
      <c r="G18" s="14">
        <v>676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85383</v>
      </c>
      <c r="D7" s="12">
        <v>54602</v>
      </c>
      <c r="E7" s="12">
        <v>48443</v>
      </c>
      <c r="F7" s="12">
        <v>6159</v>
      </c>
      <c r="G7" s="12">
        <v>30781</v>
      </c>
    </row>
    <row r="8" spans="1:12" ht="11.65" customHeight="1" x14ac:dyDescent="0.2">
      <c r="A8" s="26" t="s">
        <v>151</v>
      </c>
      <c r="B8" s="10" t="s">
        <v>10</v>
      </c>
      <c r="C8" s="9">
        <v>59493</v>
      </c>
      <c r="D8" s="9">
        <v>36818</v>
      </c>
      <c r="E8" s="9">
        <v>34138</v>
      </c>
      <c r="F8" s="9">
        <v>2680</v>
      </c>
      <c r="G8" s="9">
        <v>22675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2002</v>
      </c>
      <c r="D9" s="9">
        <v>1327</v>
      </c>
      <c r="E9" s="9">
        <v>1183</v>
      </c>
      <c r="F9" s="9">
        <v>144</v>
      </c>
      <c r="G9" s="9">
        <v>675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23888</v>
      </c>
      <c r="D10" s="9">
        <v>16457</v>
      </c>
      <c r="E10" s="9">
        <v>13122</v>
      </c>
      <c r="F10" s="9">
        <v>3335</v>
      </c>
      <c r="G10" s="9">
        <v>7431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43937</v>
      </c>
      <c r="D11" s="12">
        <v>24414</v>
      </c>
      <c r="E11" s="12">
        <v>20888</v>
      </c>
      <c r="F11" s="12">
        <v>3526</v>
      </c>
      <c r="G11" s="12">
        <v>19523</v>
      </c>
    </row>
    <row r="12" spans="1:12" ht="11.65" customHeight="1" x14ac:dyDescent="0.2">
      <c r="A12" s="26" t="s">
        <v>151</v>
      </c>
      <c r="B12" s="10" t="s">
        <v>10</v>
      </c>
      <c r="C12" s="9">
        <v>30579</v>
      </c>
      <c r="D12" s="9">
        <v>16440</v>
      </c>
      <c r="E12" s="9">
        <v>14725</v>
      </c>
      <c r="F12" s="9">
        <v>1715</v>
      </c>
      <c r="G12" s="9">
        <v>14139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1029</v>
      </c>
      <c r="D13" s="9">
        <v>605</v>
      </c>
      <c r="E13" s="9">
        <v>512</v>
      </c>
      <c r="F13" s="9">
        <v>93</v>
      </c>
      <c r="G13" s="9">
        <v>424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12329</v>
      </c>
      <c r="D14" s="9">
        <v>7369</v>
      </c>
      <c r="E14" s="9">
        <v>5651</v>
      </c>
      <c r="F14" s="9">
        <v>1718</v>
      </c>
      <c r="G14" s="9">
        <v>4960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41446</v>
      </c>
      <c r="D15" s="12">
        <v>30188</v>
      </c>
      <c r="E15" s="12">
        <v>27555</v>
      </c>
      <c r="F15" s="12">
        <v>2633</v>
      </c>
      <c r="G15" s="12">
        <v>11258</v>
      </c>
    </row>
    <row r="16" spans="1:12" ht="11.65" customHeight="1" x14ac:dyDescent="0.2">
      <c r="A16" s="26" t="s">
        <v>151</v>
      </c>
      <c r="B16" s="10" t="s">
        <v>10</v>
      </c>
      <c r="C16" s="9">
        <v>28914</v>
      </c>
      <c r="D16" s="9">
        <v>20378</v>
      </c>
      <c r="E16" s="9">
        <v>19413</v>
      </c>
      <c r="F16" s="9">
        <v>965</v>
      </c>
      <c r="G16" s="9">
        <v>8536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973</v>
      </c>
      <c r="D17" s="9">
        <v>722</v>
      </c>
      <c r="E17" s="9">
        <v>671</v>
      </c>
      <c r="F17" s="9">
        <v>51</v>
      </c>
      <c r="G17" s="9">
        <v>251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11559</v>
      </c>
      <c r="D18" s="14">
        <v>9088</v>
      </c>
      <c r="E18" s="14">
        <v>7471</v>
      </c>
      <c r="F18" s="14">
        <v>1617</v>
      </c>
      <c r="G18" s="14">
        <v>2471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53517</v>
      </c>
      <c r="D7" s="12">
        <v>35734</v>
      </c>
      <c r="E7" s="12">
        <v>32944</v>
      </c>
      <c r="F7" s="12">
        <v>2790</v>
      </c>
      <c r="G7" s="12">
        <v>17783</v>
      </c>
    </row>
    <row r="8" spans="1:12" ht="11.65" customHeight="1" x14ac:dyDescent="0.2">
      <c r="A8" s="26" t="s">
        <v>151</v>
      </c>
      <c r="B8" s="10" t="s">
        <v>10</v>
      </c>
      <c r="C8" s="9">
        <v>32744</v>
      </c>
      <c r="D8" s="9">
        <v>20965</v>
      </c>
      <c r="E8" s="9">
        <v>19893</v>
      </c>
      <c r="F8" s="9">
        <v>1072</v>
      </c>
      <c r="G8" s="9">
        <v>11779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1427</v>
      </c>
      <c r="D9" s="9">
        <v>1013</v>
      </c>
      <c r="E9" s="9">
        <v>928</v>
      </c>
      <c r="F9" s="9">
        <v>85</v>
      </c>
      <c r="G9" s="9">
        <v>414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19346</v>
      </c>
      <c r="D10" s="9">
        <v>13756</v>
      </c>
      <c r="E10" s="9">
        <v>12123</v>
      </c>
      <c r="F10" s="9">
        <v>1633</v>
      </c>
      <c r="G10" s="9">
        <v>5590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27500</v>
      </c>
      <c r="D11" s="12">
        <v>15930</v>
      </c>
      <c r="E11" s="12">
        <v>14209</v>
      </c>
      <c r="F11" s="12">
        <v>1721</v>
      </c>
      <c r="G11" s="12">
        <v>11570</v>
      </c>
    </row>
    <row r="12" spans="1:12" ht="11.65" customHeight="1" x14ac:dyDescent="0.2">
      <c r="A12" s="26" t="s">
        <v>151</v>
      </c>
      <c r="B12" s="10" t="s">
        <v>10</v>
      </c>
      <c r="C12" s="9">
        <v>17102</v>
      </c>
      <c r="D12" s="9">
        <v>9555</v>
      </c>
      <c r="E12" s="9">
        <v>8818</v>
      </c>
      <c r="F12" s="9">
        <v>737</v>
      </c>
      <c r="G12" s="9">
        <v>7547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797</v>
      </c>
      <c r="D13" s="9">
        <v>543</v>
      </c>
      <c r="E13" s="9">
        <v>493</v>
      </c>
      <c r="F13" s="9">
        <v>50</v>
      </c>
      <c r="G13" s="9">
        <v>254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9601</v>
      </c>
      <c r="D14" s="9">
        <v>5832</v>
      </c>
      <c r="E14" s="9">
        <v>4898</v>
      </c>
      <c r="F14" s="9">
        <v>934</v>
      </c>
      <c r="G14" s="9">
        <v>3769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26017</v>
      </c>
      <c r="D15" s="12">
        <v>19804</v>
      </c>
      <c r="E15" s="12">
        <v>18735</v>
      </c>
      <c r="F15" s="12">
        <v>1069</v>
      </c>
      <c r="G15" s="12">
        <v>6213</v>
      </c>
    </row>
    <row r="16" spans="1:12" ht="11.65" customHeight="1" x14ac:dyDescent="0.2">
      <c r="A16" s="26" t="s">
        <v>151</v>
      </c>
      <c r="B16" s="10" t="s">
        <v>10</v>
      </c>
      <c r="C16" s="9">
        <v>15642</v>
      </c>
      <c r="D16" s="9">
        <v>11410</v>
      </c>
      <c r="E16" s="9">
        <v>11075</v>
      </c>
      <c r="F16" s="9">
        <v>335</v>
      </c>
      <c r="G16" s="9">
        <v>4232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630</v>
      </c>
      <c r="D17" s="9">
        <v>470</v>
      </c>
      <c r="E17" s="9">
        <v>435</v>
      </c>
      <c r="F17" s="9">
        <v>35</v>
      </c>
      <c r="G17" s="9">
        <v>160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9745</v>
      </c>
      <c r="D18" s="14">
        <v>7924</v>
      </c>
      <c r="E18" s="14">
        <v>7225</v>
      </c>
      <c r="F18" s="14">
        <v>699</v>
      </c>
      <c r="G18" s="14">
        <v>1821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12730</v>
      </c>
      <c r="D7" s="12">
        <v>8624</v>
      </c>
      <c r="E7" s="12">
        <v>8097</v>
      </c>
      <c r="F7" s="12">
        <v>527</v>
      </c>
      <c r="G7" s="12">
        <v>4106</v>
      </c>
    </row>
    <row r="8" spans="1:12" ht="11.65" customHeight="1" x14ac:dyDescent="0.2">
      <c r="A8" s="26" t="s">
        <v>151</v>
      </c>
      <c r="B8" s="10" t="s">
        <v>10</v>
      </c>
      <c r="C8" s="9">
        <v>9229</v>
      </c>
      <c r="D8" s="9">
        <v>5952</v>
      </c>
      <c r="E8" s="9">
        <v>5657</v>
      </c>
      <c r="F8" s="9">
        <v>295</v>
      </c>
      <c r="G8" s="9">
        <v>3277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352</v>
      </c>
      <c r="D9" s="9">
        <v>251</v>
      </c>
      <c r="E9" s="9">
        <v>233</v>
      </c>
      <c r="F9" s="9">
        <v>18</v>
      </c>
      <c r="G9" s="9">
        <v>101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3149</v>
      </c>
      <c r="D10" s="9">
        <v>2421</v>
      </c>
      <c r="E10" s="9">
        <v>2207</v>
      </c>
      <c r="F10" s="9">
        <v>214</v>
      </c>
      <c r="G10" s="9">
        <v>728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6579</v>
      </c>
      <c r="D11" s="12">
        <v>3876</v>
      </c>
      <c r="E11" s="12">
        <v>3530</v>
      </c>
      <c r="F11" s="12">
        <v>346</v>
      </c>
      <c r="G11" s="12">
        <v>2703</v>
      </c>
    </row>
    <row r="12" spans="1:12" ht="11.65" customHeight="1" x14ac:dyDescent="0.2">
      <c r="A12" s="26" t="s">
        <v>151</v>
      </c>
      <c r="B12" s="10" t="s">
        <v>10</v>
      </c>
      <c r="C12" s="9">
        <v>4816</v>
      </c>
      <c r="D12" s="9">
        <v>2701</v>
      </c>
      <c r="E12" s="9">
        <v>2505</v>
      </c>
      <c r="F12" s="9">
        <v>196</v>
      </c>
      <c r="G12" s="9">
        <v>2115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206</v>
      </c>
      <c r="D13" s="9">
        <v>132</v>
      </c>
      <c r="E13" s="9">
        <v>116</v>
      </c>
      <c r="F13" s="9">
        <v>16</v>
      </c>
      <c r="G13" s="9">
        <v>74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1557</v>
      </c>
      <c r="D14" s="9">
        <v>1043</v>
      </c>
      <c r="E14" s="9">
        <v>909</v>
      </c>
      <c r="F14" s="9">
        <v>134</v>
      </c>
      <c r="G14" s="9">
        <v>514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6151</v>
      </c>
      <c r="D15" s="12">
        <v>4748</v>
      </c>
      <c r="E15" s="12">
        <v>4567</v>
      </c>
      <c r="F15" s="12">
        <v>181</v>
      </c>
      <c r="G15" s="12">
        <v>1403</v>
      </c>
    </row>
    <row r="16" spans="1:12" ht="11.65" customHeight="1" x14ac:dyDescent="0.2">
      <c r="A16" s="26" t="s">
        <v>151</v>
      </c>
      <c r="B16" s="10" t="s">
        <v>10</v>
      </c>
      <c r="C16" s="9">
        <v>4413</v>
      </c>
      <c r="D16" s="9">
        <v>3251</v>
      </c>
      <c r="E16" s="9">
        <v>3152</v>
      </c>
      <c r="F16" s="9">
        <v>99</v>
      </c>
      <c r="G16" s="9">
        <v>1162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146</v>
      </c>
      <c r="D17" s="9">
        <v>119</v>
      </c>
      <c r="E17" s="9">
        <v>117</v>
      </c>
      <c r="F17" s="9">
        <v>2</v>
      </c>
      <c r="G17" s="9">
        <v>27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1592</v>
      </c>
      <c r="D18" s="14">
        <v>1378</v>
      </c>
      <c r="E18" s="14">
        <v>1298</v>
      </c>
      <c r="F18" s="14">
        <v>80</v>
      </c>
      <c r="G18" s="14">
        <v>214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18341</v>
      </c>
      <c r="D7" s="12">
        <v>12367</v>
      </c>
      <c r="E7" s="12">
        <v>11770</v>
      </c>
      <c r="F7" s="12">
        <v>597</v>
      </c>
      <c r="G7" s="12">
        <v>5974</v>
      </c>
    </row>
    <row r="8" spans="1:12" ht="11.65" customHeight="1" x14ac:dyDescent="0.2">
      <c r="A8" s="26" t="s">
        <v>151</v>
      </c>
      <c r="B8" s="10" t="s">
        <v>10</v>
      </c>
      <c r="C8" s="9">
        <v>12787</v>
      </c>
      <c r="D8" s="9">
        <v>8158</v>
      </c>
      <c r="E8" s="9">
        <v>7902</v>
      </c>
      <c r="F8" s="9">
        <v>256</v>
      </c>
      <c r="G8" s="9">
        <v>4629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284</v>
      </c>
      <c r="D9" s="9">
        <v>192</v>
      </c>
      <c r="E9" s="9">
        <v>178</v>
      </c>
      <c r="F9" s="9">
        <v>14</v>
      </c>
      <c r="G9" s="9">
        <v>92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5270</v>
      </c>
      <c r="D10" s="9">
        <v>4017</v>
      </c>
      <c r="E10" s="9">
        <v>3690</v>
      </c>
      <c r="F10" s="9">
        <v>327</v>
      </c>
      <c r="G10" s="9">
        <v>1253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9436</v>
      </c>
      <c r="D11" s="12">
        <v>5532</v>
      </c>
      <c r="E11" s="12">
        <v>5149</v>
      </c>
      <c r="F11" s="12">
        <v>383</v>
      </c>
      <c r="G11" s="12">
        <v>3904</v>
      </c>
    </row>
    <row r="12" spans="1:12" ht="11.65" customHeight="1" x14ac:dyDescent="0.2">
      <c r="A12" s="26" t="s">
        <v>151</v>
      </c>
      <c r="B12" s="10" t="s">
        <v>10</v>
      </c>
      <c r="C12" s="9">
        <v>6797</v>
      </c>
      <c r="D12" s="9">
        <v>3798</v>
      </c>
      <c r="E12" s="9">
        <v>3639</v>
      </c>
      <c r="F12" s="9">
        <v>159</v>
      </c>
      <c r="G12" s="9">
        <v>2999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146</v>
      </c>
      <c r="D13" s="9">
        <v>92</v>
      </c>
      <c r="E13" s="9">
        <v>82</v>
      </c>
      <c r="F13" s="9">
        <v>10</v>
      </c>
      <c r="G13" s="9">
        <v>54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2493</v>
      </c>
      <c r="D14" s="9">
        <v>1642</v>
      </c>
      <c r="E14" s="9">
        <v>1428</v>
      </c>
      <c r="F14" s="9">
        <v>214</v>
      </c>
      <c r="G14" s="9">
        <v>851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8905</v>
      </c>
      <c r="D15" s="12">
        <v>6835</v>
      </c>
      <c r="E15" s="12">
        <v>6621</v>
      </c>
      <c r="F15" s="12">
        <v>214</v>
      </c>
      <c r="G15" s="12">
        <v>2070</v>
      </c>
    </row>
    <row r="16" spans="1:12" ht="11.65" customHeight="1" x14ac:dyDescent="0.2">
      <c r="A16" s="26" t="s">
        <v>151</v>
      </c>
      <c r="B16" s="10" t="s">
        <v>10</v>
      </c>
      <c r="C16" s="9">
        <v>5990</v>
      </c>
      <c r="D16" s="9">
        <v>4360</v>
      </c>
      <c r="E16" s="9">
        <v>4263</v>
      </c>
      <c r="F16" s="9">
        <v>97</v>
      </c>
      <c r="G16" s="9">
        <v>1630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138</v>
      </c>
      <c r="D17" s="9">
        <v>100</v>
      </c>
      <c r="E17" s="9">
        <v>96</v>
      </c>
      <c r="F17" s="9">
        <v>4</v>
      </c>
      <c r="G17" s="9">
        <v>38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2777</v>
      </c>
      <c r="D18" s="14">
        <v>2375</v>
      </c>
      <c r="E18" s="14">
        <v>2262</v>
      </c>
      <c r="F18" s="14">
        <v>113</v>
      </c>
      <c r="G18" s="14">
        <v>402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11167</v>
      </c>
      <c r="D7" s="12">
        <v>6957</v>
      </c>
      <c r="E7" s="12">
        <v>6532</v>
      </c>
      <c r="F7" s="12">
        <v>425</v>
      </c>
      <c r="G7" s="12">
        <v>4210</v>
      </c>
    </row>
    <row r="8" spans="1:12" ht="11.65" customHeight="1" x14ac:dyDescent="0.2">
      <c r="A8" s="26" t="s">
        <v>151</v>
      </c>
      <c r="B8" s="10" t="s">
        <v>10</v>
      </c>
      <c r="C8" s="9">
        <v>8005</v>
      </c>
      <c r="D8" s="9">
        <v>4646</v>
      </c>
      <c r="E8" s="9">
        <v>4444</v>
      </c>
      <c r="F8" s="9">
        <v>202</v>
      </c>
      <c r="G8" s="9">
        <v>3359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216</v>
      </c>
      <c r="D9" s="9">
        <v>143</v>
      </c>
      <c r="E9" s="9">
        <v>133</v>
      </c>
      <c r="F9" s="9">
        <v>10</v>
      </c>
      <c r="G9" s="9">
        <v>73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2946</v>
      </c>
      <c r="D10" s="9">
        <v>2168</v>
      </c>
      <c r="E10" s="9">
        <v>1955</v>
      </c>
      <c r="F10" s="9">
        <v>213</v>
      </c>
      <c r="G10" s="9">
        <v>778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5652</v>
      </c>
      <c r="D11" s="12">
        <v>2987</v>
      </c>
      <c r="E11" s="12">
        <v>2738</v>
      </c>
      <c r="F11" s="12">
        <v>249</v>
      </c>
      <c r="G11" s="12">
        <v>2665</v>
      </c>
    </row>
    <row r="12" spans="1:12" ht="11.65" customHeight="1" x14ac:dyDescent="0.2">
      <c r="A12" s="26" t="s">
        <v>151</v>
      </c>
      <c r="B12" s="10" t="s">
        <v>10</v>
      </c>
      <c r="C12" s="9">
        <v>4181</v>
      </c>
      <c r="D12" s="9">
        <v>2067</v>
      </c>
      <c r="E12" s="9">
        <v>1941</v>
      </c>
      <c r="F12" s="9">
        <v>126</v>
      </c>
      <c r="G12" s="9">
        <v>2114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102</v>
      </c>
      <c r="D13" s="9">
        <v>62</v>
      </c>
      <c r="E13" s="9">
        <v>56</v>
      </c>
      <c r="F13" s="9">
        <v>6</v>
      </c>
      <c r="G13" s="9">
        <v>40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1369</v>
      </c>
      <c r="D14" s="9">
        <v>858</v>
      </c>
      <c r="E14" s="9">
        <v>741</v>
      </c>
      <c r="F14" s="9">
        <v>117</v>
      </c>
      <c r="G14" s="9">
        <v>511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5515</v>
      </c>
      <c r="D15" s="12">
        <v>3970</v>
      </c>
      <c r="E15" s="12">
        <v>3794</v>
      </c>
      <c r="F15" s="12">
        <v>176</v>
      </c>
      <c r="G15" s="12">
        <v>1545</v>
      </c>
    </row>
    <row r="16" spans="1:12" ht="11.65" customHeight="1" x14ac:dyDescent="0.2">
      <c r="A16" s="26" t="s">
        <v>151</v>
      </c>
      <c r="B16" s="10" t="s">
        <v>10</v>
      </c>
      <c r="C16" s="9">
        <v>3824</v>
      </c>
      <c r="D16" s="9">
        <v>2579</v>
      </c>
      <c r="E16" s="9">
        <v>2503</v>
      </c>
      <c r="F16" s="9">
        <v>76</v>
      </c>
      <c r="G16" s="9">
        <v>1245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114</v>
      </c>
      <c r="D17" s="9">
        <v>81</v>
      </c>
      <c r="E17" s="9">
        <v>77</v>
      </c>
      <c r="F17" s="9">
        <v>4</v>
      </c>
      <c r="G17" s="9">
        <v>33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1577</v>
      </c>
      <c r="D18" s="14">
        <v>1310</v>
      </c>
      <c r="E18" s="14">
        <v>1214</v>
      </c>
      <c r="F18" s="14">
        <v>96</v>
      </c>
      <c r="G18" s="14">
        <v>267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13703</v>
      </c>
      <c r="D7" s="12">
        <v>9044</v>
      </c>
      <c r="E7" s="12">
        <v>8501</v>
      </c>
      <c r="F7" s="12">
        <v>543</v>
      </c>
      <c r="G7" s="12">
        <v>4659</v>
      </c>
    </row>
    <row r="8" spans="1:12" ht="11.65" customHeight="1" x14ac:dyDescent="0.2">
      <c r="A8" s="26" t="s">
        <v>151</v>
      </c>
      <c r="B8" s="10" t="s">
        <v>10</v>
      </c>
      <c r="C8" s="9">
        <v>9403</v>
      </c>
      <c r="D8" s="9">
        <v>5891</v>
      </c>
      <c r="E8" s="9">
        <v>5638</v>
      </c>
      <c r="F8" s="9">
        <v>253</v>
      </c>
      <c r="G8" s="9">
        <v>3512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356</v>
      </c>
      <c r="D9" s="9">
        <v>215</v>
      </c>
      <c r="E9" s="9">
        <v>199</v>
      </c>
      <c r="F9" s="9">
        <v>16</v>
      </c>
      <c r="G9" s="9">
        <v>141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3944</v>
      </c>
      <c r="D10" s="9">
        <v>2938</v>
      </c>
      <c r="E10" s="9">
        <v>2664</v>
      </c>
      <c r="F10" s="9">
        <v>274</v>
      </c>
      <c r="G10" s="9">
        <v>1006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6977</v>
      </c>
      <c r="D11" s="12">
        <v>4022</v>
      </c>
      <c r="E11" s="12">
        <v>3680</v>
      </c>
      <c r="F11" s="12">
        <v>342</v>
      </c>
      <c r="G11" s="12">
        <v>2955</v>
      </c>
    </row>
    <row r="12" spans="1:12" ht="11.65" customHeight="1" x14ac:dyDescent="0.2">
      <c r="A12" s="26" t="s">
        <v>151</v>
      </c>
      <c r="B12" s="10" t="s">
        <v>10</v>
      </c>
      <c r="C12" s="9">
        <v>4864</v>
      </c>
      <c r="D12" s="9">
        <v>2698</v>
      </c>
      <c r="E12" s="9">
        <v>2529</v>
      </c>
      <c r="F12" s="9">
        <v>169</v>
      </c>
      <c r="G12" s="9">
        <v>2166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218</v>
      </c>
      <c r="D13" s="9">
        <v>124</v>
      </c>
      <c r="E13" s="9">
        <v>112</v>
      </c>
      <c r="F13" s="9">
        <v>12</v>
      </c>
      <c r="G13" s="9">
        <v>94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1895</v>
      </c>
      <c r="D14" s="9">
        <v>1200</v>
      </c>
      <c r="E14" s="9">
        <v>1039</v>
      </c>
      <c r="F14" s="9">
        <v>161</v>
      </c>
      <c r="G14" s="9">
        <v>695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6726</v>
      </c>
      <c r="D15" s="12">
        <v>5022</v>
      </c>
      <c r="E15" s="12">
        <v>4821</v>
      </c>
      <c r="F15" s="12">
        <v>201</v>
      </c>
      <c r="G15" s="12">
        <v>1704</v>
      </c>
    </row>
    <row r="16" spans="1:12" ht="11.65" customHeight="1" x14ac:dyDescent="0.2">
      <c r="A16" s="26" t="s">
        <v>151</v>
      </c>
      <c r="B16" s="10" t="s">
        <v>10</v>
      </c>
      <c r="C16" s="9">
        <v>4539</v>
      </c>
      <c r="D16" s="9">
        <v>3193</v>
      </c>
      <c r="E16" s="9">
        <v>3109</v>
      </c>
      <c r="F16" s="9">
        <v>84</v>
      </c>
      <c r="G16" s="9">
        <v>1346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138</v>
      </c>
      <c r="D17" s="9">
        <v>91</v>
      </c>
      <c r="E17" s="9">
        <v>87</v>
      </c>
      <c r="F17" s="9">
        <v>4</v>
      </c>
      <c r="G17" s="9">
        <v>47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2049</v>
      </c>
      <c r="D18" s="14">
        <v>1738</v>
      </c>
      <c r="E18" s="14">
        <v>1625</v>
      </c>
      <c r="F18" s="14">
        <v>113</v>
      </c>
      <c r="G18" s="14">
        <v>311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7631</v>
      </c>
      <c r="D7" s="12">
        <v>5160</v>
      </c>
      <c r="E7" s="12">
        <v>4917</v>
      </c>
      <c r="F7" s="12">
        <v>243</v>
      </c>
      <c r="G7" s="12">
        <v>2471</v>
      </c>
    </row>
    <row r="8" spans="1:12" ht="11.65" customHeight="1" x14ac:dyDescent="0.2">
      <c r="A8" s="26" t="s">
        <v>151</v>
      </c>
      <c r="B8" s="10" t="s">
        <v>10</v>
      </c>
      <c r="C8" s="9">
        <v>5521</v>
      </c>
      <c r="D8" s="9">
        <v>3550</v>
      </c>
      <c r="E8" s="9">
        <v>3453</v>
      </c>
      <c r="F8" s="9">
        <v>97</v>
      </c>
      <c r="G8" s="9">
        <v>1971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411</v>
      </c>
      <c r="D9" s="9">
        <v>304</v>
      </c>
      <c r="E9" s="9">
        <v>270</v>
      </c>
      <c r="F9" s="9">
        <v>34</v>
      </c>
      <c r="G9" s="9">
        <v>107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1699</v>
      </c>
      <c r="D10" s="9">
        <v>1306</v>
      </c>
      <c r="E10" s="9">
        <v>1194</v>
      </c>
      <c r="F10" s="9">
        <v>112</v>
      </c>
      <c r="G10" s="9">
        <v>393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3952</v>
      </c>
      <c r="D11" s="12">
        <v>2332</v>
      </c>
      <c r="E11" s="12">
        <v>2189</v>
      </c>
      <c r="F11" s="12">
        <v>143</v>
      </c>
      <c r="G11" s="12">
        <v>1620</v>
      </c>
    </row>
    <row r="12" spans="1:12" ht="11.65" customHeight="1" x14ac:dyDescent="0.2">
      <c r="A12" s="26" t="s">
        <v>151</v>
      </c>
      <c r="B12" s="10" t="s">
        <v>10</v>
      </c>
      <c r="C12" s="9">
        <v>2948</v>
      </c>
      <c r="D12" s="9">
        <v>1662</v>
      </c>
      <c r="E12" s="9">
        <v>1604</v>
      </c>
      <c r="F12" s="9">
        <v>58</v>
      </c>
      <c r="G12" s="9">
        <v>1286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253</v>
      </c>
      <c r="D13" s="9">
        <v>181</v>
      </c>
      <c r="E13" s="9">
        <v>152</v>
      </c>
      <c r="F13" s="9">
        <v>29</v>
      </c>
      <c r="G13" s="9">
        <v>72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751</v>
      </c>
      <c r="D14" s="9">
        <v>489</v>
      </c>
      <c r="E14" s="9">
        <v>433</v>
      </c>
      <c r="F14" s="9">
        <v>56</v>
      </c>
      <c r="G14" s="9">
        <v>262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3679</v>
      </c>
      <c r="D15" s="12">
        <v>2828</v>
      </c>
      <c r="E15" s="12">
        <v>2728</v>
      </c>
      <c r="F15" s="12">
        <v>100</v>
      </c>
      <c r="G15" s="12">
        <v>851</v>
      </c>
    </row>
    <row r="16" spans="1:12" ht="11.65" customHeight="1" x14ac:dyDescent="0.2">
      <c r="A16" s="26" t="s">
        <v>151</v>
      </c>
      <c r="B16" s="10" t="s">
        <v>10</v>
      </c>
      <c r="C16" s="9">
        <v>2573</v>
      </c>
      <c r="D16" s="9">
        <v>1888</v>
      </c>
      <c r="E16" s="9">
        <v>1849</v>
      </c>
      <c r="F16" s="9">
        <v>39</v>
      </c>
      <c r="G16" s="9">
        <v>685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158</v>
      </c>
      <c r="D17" s="9">
        <v>123</v>
      </c>
      <c r="E17" s="9">
        <v>118</v>
      </c>
      <c r="F17" s="9">
        <v>5</v>
      </c>
      <c r="G17" s="9">
        <v>35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948</v>
      </c>
      <c r="D18" s="14">
        <v>817</v>
      </c>
      <c r="E18" s="14">
        <v>761</v>
      </c>
      <c r="F18" s="14">
        <v>56</v>
      </c>
      <c r="G18" s="14">
        <v>131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39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42793</v>
      </c>
      <c r="D7" s="12">
        <v>26948</v>
      </c>
      <c r="E7" s="12">
        <v>25351</v>
      </c>
      <c r="F7" s="12">
        <v>1597</v>
      </c>
      <c r="G7" s="12">
        <v>15845</v>
      </c>
    </row>
    <row r="8" spans="1:12" ht="11.65" customHeight="1" x14ac:dyDescent="0.2">
      <c r="A8" s="26" t="s">
        <v>151</v>
      </c>
      <c r="B8" s="10" t="s">
        <v>10</v>
      </c>
      <c r="C8" s="9">
        <v>29074</v>
      </c>
      <c r="D8" s="9">
        <v>16860</v>
      </c>
      <c r="E8" s="9">
        <v>16182</v>
      </c>
      <c r="F8" s="9">
        <v>678</v>
      </c>
      <c r="G8" s="9">
        <v>12214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857</v>
      </c>
      <c r="D9" s="9">
        <v>538</v>
      </c>
      <c r="E9" s="9">
        <v>486</v>
      </c>
      <c r="F9" s="9">
        <v>52</v>
      </c>
      <c r="G9" s="9">
        <v>319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12862</v>
      </c>
      <c r="D10" s="9">
        <v>9550</v>
      </c>
      <c r="E10" s="9">
        <v>8683</v>
      </c>
      <c r="F10" s="9">
        <v>867</v>
      </c>
      <c r="G10" s="9">
        <v>3312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22280</v>
      </c>
      <c r="D11" s="12">
        <v>12029</v>
      </c>
      <c r="E11" s="12">
        <v>11079</v>
      </c>
      <c r="F11" s="12">
        <v>950</v>
      </c>
      <c r="G11" s="12">
        <v>10251</v>
      </c>
    </row>
    <row r="12" spans="1:12" ht="11.65" customHeight="1" x14ac:dyDescent="0.2">
      <c r="A12" s="26" t="s">
        <v>151</v>
      </c>
      <c r="B12" s="10" t="s">
        <v>10</v>
      </c>
      <c r="C12" s="9">
        <v>15514</v>
      </c>
      <c r="D12" s="9">
        <v>7694</v>
      </c>
      <c r="E12" s="9">
        <v>7268</v>
      </c>
      <c r="F12" s="9">
        <v>426</v>
      </c>
      <c r="G12" s="9">
        <v>7820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455</v>
      </c>
      <c r="D13" s="9">
        <v>265</v>
      </c>
      <c r="E13" s="9">
        <v>234</v>
      </c>
      <c r="F13" s="9">
        <v>31</v>
      </c>
      <c r="G13" s="9">
        <v>190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6311</v>
      </c>
      <c r="D14" s="9">
        <v>4070</v>
      </c>
      <c r="E14" s="9">
        <v>3577</v>
      </c>
      <c r="F14" s="9">
        <v>493</v>
      </c>
      <c r="G14" s="9">
        <v>2241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20513</v>
      </c>
      <c r="D15" s="12">
        <v>14919</v>
      </c>
      <c r="E15" s="12">
        <v>14272</v>
      </c>
      <c r="F15" s="12">
        <v>647</v>
      </c>
      <c r="G15" s="12">
        <v>5594</v>
      </c>
    </row>
    <row r="16" spans="1:12" ht="11.65" customHeight="1" x14ac:dyDescent="0.2">
      <c r="A16" s="26" t="s">
        <v>151</v>
      </c>
      <c r="B16" s="10" t="s">
        <v>10</v>
      </c>
      <c r="C16" s="9">
        <v>13560</v>
      </c>
      <c r="D16" s="9">
        <v>9166</v>
      </c>
      <c r="E16" s="9">
        <v>8914</v>
      </c>
      <c r="F16" s="9">
        <v>252</v>
      </c>
      <c r="G16" s="9">
        <v>4394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402</v>
      </c>
      <c r="D17" s="9">
        <v>273</v>
      </c>
      <c r="E17" s="9">
        <v>252</v>
      </c>
      <c r="F17" s="9">
        <v>21</v>
      </c>
      <c r="G17" s="9">
        <v>129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6551</v>
      </c>
      <c r="D18" s="14">
        <v>5480</v>
      </c>
      <c r="E18" s="14">
        <v>5106</v>
      </c>
      <c r="F18" s="14">
        <v>374</v>
      </c>
      <c r="G18" s="14">
        <v>1071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33295</v>
      </c>
      <c r="D7" s="12">
        <v>22230</v>
      </c>
      <c r="E7" s="12">
        <v>20619</v>
      </c>
      <c r="F7" s="12">
        <v>1611</v>
      </c>
      <c r="G7" s="12">
        <v>11065</v>
      </c>
    </row>
    <row r="8" spans="1:12" ht="11.65" customHeight="1" x14ac:dyDescent="0.2">
      <c r="A8" s="26" t="s">
        <v>151</v>
      </c>
      <c r="B8" s="10" t="s">
        <v>10</v>
      </c>
      <c r="C8" s="9">
        <v>23103</v>
      </c>
      <c r="D8" s="9">
        <v>14416</v>
      </c>
      <c r="E8" s="9">
        <v>13750</v>
      </c>
      <c r="F8" s="9">
        <v>666</v>
      </c>
      <c r="G8" s="9">
        <v>8687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647</v>
      </c>
      <c r="D9" s="9">
        <v>436</v>
      </c>
      <c r="E9" s="9">
        <v>402</v>
      </c>
      <c r="F9" s="9">
        <v>34</v>
      </c>
      <c r="G9" s="9">
        <v>211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9545</v>
      </c>
      <c r="D10" s="9">
        <v>7378</v>
      </c>
      <c r="E10" s="9">
        <v>6467</v>
      </c>
      <c r="F10" s="9">
        <v>911</v>
      </c>
      <c r="G10" s="9">
        <v>2167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17390</v>
      </c>
      <c r="D11" s="12">
        <v>10443</v>
      </c>
      <c r="E11" s="12">
        <v>9450</v>
      </c>
      <c r="F11" s="12">
        <v>993</v>
      </c>
      <c r="G11" s="12">
        <v>6947</v>
      </c>
    </row>
    <row r="12" spans="1:12" ht="11.65" customHeight="1" x14ac:dyDescent="0.2">
      <c r="A12" s="26" t="s">
        <v>151</v>
      </c>
      <c r="B12" s="10" t="s">
        <v>10</v>
      </c>
      <c r="C12" s="9">
        <v>12500</v>
      </c>
      <c r="D12" s="9">
        <v>7093</v>
      </c>
      <c r="E12" s="9">
        <v>6673</v>
      </c>
      <c r="F12" s="9">
        <v>420</v>
      </c>
      <c r="G12" s="9">
        <v>5407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356</v>
      </c>
      <c r="D13" s="9">
        <v>213</v>
      </c>
      <c r="E13" s="9">
        <v>192</v>
      </c>
      <c r="F13" s="9">
        <v>21</v>
      </c>
      <c r="G13" s="9">
        <v>143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4534</v>
      </c>
      <c r="D14" s="9">
        <v>3137</v>
      </c>
      <c r="E14" s="9">
        <v>2585</v>
      </c>
      <c r="F14" s="9">
        <v>552</v>
      </c>
      <c r="G14" s="9">
        <v>1397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15905</v>
      </c>
      <c r="D15" s="12">
        <v>11787</v>
      </c>
      <c r="E15" s="12">
        <v>11169</v>
      </c>
      <c r="F15" s="12">
        <v>618</v>
      </c>
      <c r="G15" s="12">
        <v>4118</v>
      </c>
    </row>
    <row r="16" spans="1:12" ht="11.65" customHeight="1" x14ac:dyDescent="0.2">
      <c r="A16" s="26" t="s">
        <v>151</v>
      </c>
      <c r="B16" s="10" t="s">
        <v>10</v>
      </c>
      <c r="C16" s="9">
        <v>10603</v>
      </c>
      <c r="D16" s="9">
        <v>7323</v>
      </c>
      <c r="E16" s="9">
        <v>7077</v>
      </c>
      <c r="F16" s="9">
        <v>246</v>
      </c>
      <c r="G16" s="9">
        <v>3280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291</v>
      </c>
      <c r="D17" s="9">
        <v>223</v>
      </c>
      <c r="E17" s="9">
        <v>210</v>
      </c>
      <c r="F17" s="9">
        <v>13</v>
      </c>
      <c r="G17" s="9">
        <v>68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5011</v>
      </c>
      <c r="D18" s="14">
        <v>4241</v>
      </c>
      <c r="E18" s="14">
        <v>3882</v>
      </c>
      <c r="F18" s="14">
        <v>359</v>
      </c>
      <c r="G18" s="14">
        <v>770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57370</v>
      </c>
      <c r="D7" s="12">
        <v>36799</v>
      </c>
      <c r="E7" s="12">
        <v>34125</v>
      </c>
      <c r="F7" s="12">
        <v>2674</v>
      </c>
      <c r="G7" s="12">
        <v>20571</v>
      </c>
    </row>
    <row r="8" spans="1:12" ht="11.65" customHeight="1" x14ac:dyDescent="0.2">
      <c r="A8" s="26" t="s">
        <v>151</v>
      </c>
      <c r="B8" s="10" t="s">
        <v>10</v>
      </c>
      <c r="C8" s="9">
        <v>38619</v>
      </c>
      <c r="D8" s="9">
        <v>22917</v>
      </c>
      <c r="E8" s="9">
        <v>21852</v>
      </c>
      <c r="F8" s="9">
        <v>1065</v>
      </c>
      <c r="G8" s="9">
        <v>15702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1129</v>
      </c>
      <c r="D9" s="9">
        <v>721</v>
      </c>
      <c r="E9" s="9">
        <v>662</v>
      </c>
      <c r="F9" s="9">
        <v>59</v>
      </c>
      <c r="G9" s="9">
        <v>408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17622</v>
      </c>
      <c r="D10" s="9">
        <v>13161</v>
      </c>
      <c r="E10" s="9">
        <v>11611</v>
      </c>
      <c r="F10" s="9">
        <v>1550</v>
      </c>
      <c r="G10" s="9">
        <v>4461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30356</v>
      </c>
      <c r="D11" s="12">
        <v>17060</v>
      </c>
      <c r="E11" s="12">
        <v>15346</v>
      </c>
      <c r="F11" s="12">
        <v>1714</v>
      </c>
      <c r="G11" s="12">
        <v>13296</v>
      </c>
    </row>
    <row r="12" spans="1:12" ht="11.65" customHeight="1" x14ac:dyDescent="0.2">
      <c r="A12" s="26" t="s">
        <v>151</v>
      </c>
      <c r="B12" s="10" t="s">
        <v>10</v>
      </c>
      <c r="C12" s="9">
        <v>21158</v>
      </c>
      <c r="D12" s="9">
        <v>11055</v>
      </c>
      <c r="E12" s="9">
        <v>10353</v>
      </c>
      <c r="F12" s="9">
        <v>702</v>
      </c>
      <c r="G12" s="9">
        <v>10103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594</v>
      </c>
      <c r="D13" s="9">
        <v>354</v>
      </c>
      <c r="E13" s="9">
        <v>322</v>
      </c>
      <c r="F13" s="9">
        <v>32</v>
      </c>
      <c r="G13" s="9">
        <v>240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8604</v>
      </c>
      <c r="D14" s="9">
        <v>5651</v>
      </c>
      <c r="E14" s="9">
        <v>4671</v>
      </c>
      <c r="F14" s="9">
        <v>980</v>
      </c>
      <c r="G14" s="9">
        <v>2953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27014</v>
      </c>
      <c r="D15" s="12">
        <v>19739</v>
      </c>
      <c r="E15" s="12">
        <v>18779</v>
      </c>
      <c r="F15" s="12">
        <v>960</v>
      </c>
      <c r="G15" s="12">
        <v>7275</v>
      </c>
    </row>
    <row r="16" spans="1:12" ht="11.65" customHeight="1" x14ac:dyDescent="0.2">
      <c r="A16" s="26" t="s">
        <v>151</v>
      </c>
      <c r="B16" s="10" t="s">
        <v>10</v>
      </c>
      <c r="C16" s="9">
        <v>17461</v>
      </c>
      <c r="D16" s="9">
        <v>11862</v>
      </c>
      <c r="E16" s="9">
        <v>11499</v>
      </c>
      <c r="F16" s="9">
        <v>363</v>
      </c>
      <c r="G16" s="9">
        <v>5599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535</v>
      </c>
      <c r="D17" s="9">
        <v>367</v>
      </c>
      <c r="E17" s="9">
        <v>340</v>
      </c>
      <c r="F17" s="9">
        <v>27</v>
      </c>
      <c r="G17" s="9">
        <v>168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9018</v>
      </c>
      <c r="D18" s="14">
        <v>7510</v>
      </c>
      <c r="E18" s="14">
        <v>6940</v>
      </c>
      <c r="F18" s="14">
        <v>570</v>
      </c>
      <c r="G18" s="14">
        <v>1508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22138</v>
      </c>
      <c r="D7" s="12">
        <v>13898</v>
      </c>
      <c r="E7" s="12">
        <v>12896</v>
      </c>
      <c r="F7" s="12">
        <v>1002</v>
      </c>
      <c r="G7" s="12">
        <v>8240</v>
      </c>
    </row>
    <row r="8" spans="1:12" ht="11.65" customHeight="1" x14ac:dyDescent="0.2">
      <c r="A8" s="26" t="s">
        <v>151</v>
      </c>
      <c r="B8" s="10" t="s">
        <v>10</v>
      </c>
      <c r="C8" s="9">
        <v>14823</v>
      </c>
      <c r="D8" s="9">
        <v>8735</v>
      </c>
      <c r="E8" s="9">
        <v>8343</v>
      </c>
      <c r="F8" s="9">
        <v>392</v>
      </c>
      <c r="G8" s="9">
        <v>6088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485</v>
      </c>
      <c r="D9" s="9">
        <v>318</v>
      </c>
      <c r="E9" s="9">
        <v>286</v>
      </c>
      <c r="F9" s="9">
        <v>32</v>
      </c>
      <c r="G9" s="9">
        <v>167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6830</v>
      </c>
      <c r="D10" s="9">
        <v>4845</v>
      </c>
      <c r="E10" s="9">
        <v>4267</v>
      </c>
      <c r="F10" s="9">
        <v>578</v>
      </c>
      <c r="G10" s="9">
        <v>1985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11493</v>
      </c>
      <c r="D11" s="12">
        <v>6172</v>
      </c>
      <c r="E11" s="12">
        <v>5537</v>
      </c>
      <c r="F11" s="12">
        <v>635</v>
      </c>
      <c r="G11" s="12">
        <v>5321</v>
      </c>
    </row>
    <row r="12" spans="1:12" ht="11.65" customHeight="1" x14ac:dyDescent="0.2">
      <c r="A12" s="26" t="s">
        <v>151</v>
      </c>
      <c r="B12" s="10" t="s">
        <v>10</v>
      </c>
      <c r="C12" s="9">
        <v>7875</v>
      </c>
      <c r="D12" s="9">
        <v>3975</v>
      </c>
      <c r="E12" s="9">
        <v>3725</v>
      </c>
      <c r="F12" s="9">
        <v>250</v>
      </c>
      <c r="G12" s="9">
        <v>3900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257</v>
      </c>
      <c r="D13" s="9">
        <v>150</v>
      </c>
      <c r="E13" s="9">
        <v>127</v>
      </c>
      <c r="F13" s="9">
        <v>23</v>
      </c>
      <c r="G13" s="9">
        <v>107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3361</v>
      </c>
      <c r="D14" s="9">
        <v>2047</v>
      </c>
      <c r="E14" s="9">
        <v>1685</v>
      </c>
      <c r="F14" s="9">
        <v>362</v>
      </c>
      <c r="G14" s="9">
        <v>1314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10645</v>
      </c>
      <c r="D15" s="12">
        <v>7726</v>
      </c>
      <c r="E15" s="12">
        <v>7359</v>
      </c>
      <c r="F15" s="12">
        <v>367</v>
      </c>
      <c r="G15" s="12">
        <v>2919</v>
      </c>
    </row>
    <row r="16" spans="1:12" ht="11.65" customHeight="1" x14ac:dyDescent="0.2">
      <c r="A16" s="26" t="s">
        <v>151</v>
      </c>
      <c r="B16" s="10" t="s">
        <v>10</v>
      </c>
      <c r="C16" s="9">
        <v>6948</v>
      </c>
      <c r="D16" s="9">
        <v>4760</v>
      </c>
      <c r="E16" s="9">
        <v>4618</v>
      </c>
      <c r="F16" s="9">
        <v>142</v>
      </c>
      <c r="G16" s="9">
        <v>2188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228</v>
      </c>
      <c r="D17" s="9">
        <v>168</v>
      </c>
      <c r="E17" s="9">
        <v>159</v>
      </c>
      <c r="F17" s="9">
        <v>9</v>
      </c>
      <c r="G17" s="9">
        <v>60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3469</v>
      </c>
      <c r="D18" s="14">
        <v>2798</v>
      </c>
      <c r="E18" s="14">
        <v>2582</v>
      </c>
      <c r="F18" s="14">
        <v>216</v>
      </c>
      <c r="G18" s="14">
        <v>671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52700</v>
      </c>
      <c r="D7" s="12">
        <v>31375</v>
      </c>
      <c r="E7" s="12">
        <v>28252</v>
      </c>
      <c r="F7" s="12">
        <v>3123</v>
      </c>
      <c r="G7" s="12">
        <v>21325</v>
      </c>
    </row>
    <row r="8" spans="1:12" ht="11.65" customHeight="1" x14ac:dyDescent="0.2">
      <c r="A8" s="26" t="s">
        <v>151</v>
      </c>
      <c r="B8" s="10" t="s">
        <v>10</v>
      </c>
      <c r="C8" s="9">
        <v>40344</v>
      </c>
      <c r="D8" s="9">
        <v>22548</v>
      </c>
      <c r="E8" s="9">
        <v>21017</v>
      </c>
      <c r="F8" s="9">
        <v>1531</v>
      </c>
      <c r="G8" s="9">
        <v>17796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1529</v>
      </c>
      <c r="D9" s="9">
        <v>990</v>
      </c>
      <c r="E9" s="9">
        <v>884</v>
      </c>
      <c r="F9" s="9">
        <v>106</v>
      </c>
      <c r="G9" s="9">
        <v>539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10827</v>
      </c>
      <c r="D10" s="9">
        <v>7837</v>
      </c>
      <c r="E10" s="9">
        <v>6351</v>
      </c>
      <c r="F10" s="9">
        <v>1486</v>
      </c>
      <c r="G10" s="9">
        <v>2990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27602</v>
      </c>
      <c r="D11" s="12">
        <v>14848</v>
      </c>
      <c r="E11" s="12">
        <v>12924</v>
      </c>
      <c r="F11" s="12">
        <v>1924</v>
      </c>
      <c r="G11" s="12">
        <v>12754</v>
      </c>
    </row>
    <row r="12" spans="1:12" ht="11.65" customHeight="1" x14ac:dyDescent="0.2">
      <c r="A12" s="26" t="s">
        <v>151</v>
      </c>
      <c r="B12" s="10" t="s">
        <v>10</v>
      </c>
      <c r="C12" s="9">
        <v>21344</v>
      </c>
      <c r="D12" s="9">
        <v>10724</v>
      </c>
      <c r="E12" s="9">
        <v>9691</v>
      </c>
      <c r="F12" s="9">
        <v>1033</v>
      </c>
      <c r="G12" s="9">
        <v>10620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812</v>
      </c>
      <c r="D13" s="9">
        <v>497</v>
      </c>
      <c r="E13" s="9">
        <v>429</v>
      </c>
      <c r="F13" s="9">
        <v>68</v>
      </c>
      <c r="G13" s="9">
        <v>315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5446</v>
      </c>
      <c r="D14" s="9">
        <v>3627</v>
      </c>
      <c r="E14" s="9">
        <v>2804</v>
      </c>
      <c r="F14" s="9">
        <v>823</v>
      </c>
      <c r="G14" s="9">
        <v>1819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25098</v>
      </c>
      <c r="D15" s="12">
        <v>16527</v>
      </c>
      <c r="E15" s="12">
        <v>15328</v>
      </c>
      <c r="F15" s="12">
        <v>1199</v>
      </c>
      <c r="G15" s="12">
        <v>8571</v>
      </c>
    </row>
    <row r="16" spans="1:12" ht="11.65" customHeight="1" x14ac:dyDescent="0.2">
      <c r="A16" s="26" t="s">
        <v>151</v>
      </c>
      <c r="B16" s="10" t="s">
        <v>10</v>
      </c>
      <c r="C16" s="9">
        <v>19000</v>
      </c>
      <c r="D16" s="9">
        <v>11824</v>
      </c>
      <c r="E16" s="9">
        <v>11326</v>
      </c>
      <c r="F16" s="9">
        <v>498</v>
      </c>
      <c r="G16" s="9">
        <v>7176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717</v>
      </c>
      <c r="D17" s="9">
        <v>493</v>
      </c>
      <c r="E17" s="9">
        <v>455</v>
      </c>
      <c r="F17" s="9">
        <v>38</v>
      </c>
      <c r="G17" s="9">
        <v>224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5381</v>
      </c>
      <c r="D18" s="14">
        <v>4210</v>
      </c>
      <c r="E18" s="14">
        <v>3547</v>
      </c>
      <c r="F18" s="14">
        <v>663</v>
      </c>
      <c r="G18" s="14">
        <v>1171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12800</v>
      </c>
      <c r="D7" s="12">
        <v>7977</v>
      </c>
      <c r="E7" s="12">
        <v>7467</v>
      </c>
      <c r="F7" s="12">
        <v>510</v>
      </c>
      <c r="G7" s="12">
        <v>4823</v>
      </c>
    </row>
    <row r="8" spans="1:12" ht="11.65" customHeight="1" x14ac:dyDescent="0.2">
      <c r="A8" s="26" t="s">
        <v>151</v>
      </c>
      <c r="B8" s="10" t="s">
        <v>10</v>
      </c>
      <c r="C8" s="9">
        <v>8816</v>
      </c>
      <c r="D8" s="9">
        <v>5082</v>
      </c>
      <c r="E8" s="9">
        <v>4903</v>
      </c>
      <c r="F8" s="9">
        <v>179</v>
      </c>
      <c r="G8" s="9">
        <v>3734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210</v>
      </c>
      <c r="D9" s="9">
        <v>145</v>
      </c>
      <c r="E9" s="9">
        <v>131</v>
      </c>
      <c r="F9" s="9">
        <v>14</v>
      </c>
      <c r="G9" s="9">
        <v>65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3774</v>
      </c>
      <c r="D10" s="9">
        <v>2750</v>
      </c>
      <c r="E10" s="9">
        <v>2433</v>
      </c>
      <c r="F10" s="9">
        <v>317</v>
      </c>
      <c r="G10" s="9">
        <v>1024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6606</v>
      </c>
      <c r="D11" s="12">
        <v>3505</v>
      </c>
      <c r="E11" s="12">
        <v>3162</v>
      </c>
      <c r="F11" s="12">
        <v>343</v>
      </c>
      <c r="G11" s="12">
        <v>3101</v>
      </c>
    </row>
    <row r="12" spans="1:12" ht="11.65" customHeight="1" x14ac:dyDescent="0.2">
      <c r="A12" s="26" t="s">
        <v>151</v>
      </c>
      <c r="B12" s="10" t="s">
        <v>10</v>
      </c>
      <c r="C12" s="9">
        <v>4678</v>
      </c>
      <c r="D12" s="9">
        <v>2309</v>
      </c>
      <c r="E12" s="9">
        <v>2185</v>
      </c>
      <c r="F12" s="9">
        <v>124</v>
      </c>
      <c r="G12" s="9">
        <v>2369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112</v>
      </c>
      <c r="D13" s="9">
        <v>78</v>
      </c>
      <c r="E13" s="9">
        <v>68</v>
      </c>
      <c r="F13" s="9">
        <v>10</v>
      </c>
      <c r="G13" s="9">
        <v>34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1816</v>
      </c>
      <c r="D14" s="9">
        <v>1118</v>
      </c>
      <c r="E14" s="9">
        <v>909</v>
      </c>
      <c r="F14" s="9">
        <v>209</v>
      </c>
      <c r="G14" s="9">
        <v>698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6194</v>
      </c>
      <c r="D15" s="12">
        <v>4472</v>
      </c>
      <c r="E15" s="12">
        <v>4305</v>
      </c>
      <c r="F15" s="12">
        <v>167</v>
      </c>
      <c r="G15" s="12">
        <v>1722</v>
      </c>
    </row>
    <row r="16" spans="1:12" ht="11.65" customHeight="1" x14ac:dyDescent="0.2">
      <c r="A16" s="26" t="s">
        <v>151</v>
      </c>
      <c r="B16" s="10" t="s">
        <v>10</v>
      </c>
      <c r="C16" s="9">
        <v>4138</v>
      </c>
      <c r="D16" s="9">
        <v>2773</v>
      </c>
      <c r="E16" s="9">
        <v>2718</v>
      </c>
      <c r="F16" s="9">
        <v>55</v>
      </c>
      <c r="G16" s="9">
        <v>1365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98</v>
      </c>
      <c r="D17" s="9">
        <v>67</v>
      </c>
      <c r="E17" s="9">
        <v>63</v>
      </c>
      <c r="F17" s="9">
        <v>4</v>
      </c>
      <c r="G17" s="9">
        <v>31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1958</v>
      </c>
      <c r="D18" s="14">
        <v>1632</v>
      </c>
      <c r="E18" s="14">
        <v>1524</v>
      </c>
      <c r="F18" s="14">
        <v>108</v>
      </c>
      <c r="G18" s="14">
        <v>326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19100</v>
      </c>
      <c r="D7" s="12">
        <v>11919</v>
      </c>
      <c r="E7" s="12">
        <v>11279</v>
      </c>
      <c r="F7" s="12">
        <v>640</v>
      </c>
      <c r="G7" s="12">
        <v>7181</v>
      </c>
    </row>
    <row r="8" spans="1:12" ht="11.65" customHeight="1" x14ac:dyDescent="0.2">
      <c r="A8" s="26" t="s">
        <v>151</v>
      </c>
      <c r="B8" s="10" t="s">
        <v>10</v>
      </c>
      <c r="C8" s="9">
        <v>12737</v>
      </c>
      <c r="D8" s="9">
        <v>7403</v>
      </c>
      <c r="E8" s="9">
        <v>7158</v>
      </c>
      <c r="F8" s="9">
        <v>245</v>
      </c>
      <c r="G8" s="9">
        <v>5334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333</v>
      </c>
      <c r="D9" s="9">
        <v>226</v>
      </c>
      <c r="E9" s="9">
        <v>209</v>
      </c>
      <c r="F9" s="9">
        <v>17</v>
      </c>
      <c r="G9" s="9">
        <v>107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6030</v>
      </c>
      <c r="D10" s="9">
        <v>4290</v>
      </c>
      <c r="E10" s="9">
        <v>3912</v>
      </c>
      <c r="F10" s="9">
        <v>378</v>
      </c>
      <c r="G10" s="9">
        <v>1740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9989</v>
      </c>
      <c r="D11" s="12">
        <v>5235</v>
      </c>
      <c r="E11" s="12">
        <v>4836</v>
      </c>
      <c r="F11" s="12">
        <v>399</v>
      </c>
      <c r="G11" s="12">
        <v>4754</v>
      </c>
    </row>
    <row r="12" spans="1:12" ht="11.65" customHeight="1" x14ac:dyDescent="0.2">
      <c r="A12" s="26" t="s">
        <v>151</v>
      </c>
      <c r="B12" s="10" t="s">
        <v>10</v>
      </c>
      <c r="C12" s="9">
        <v>6949</v>
      </c>
      <c r="D12" s="9">
        <v>3471</v>
      </c>
      <c r="E12" s="9">
        <v>3312</v>
      </c>
      <c r="F12" s="9">
        <v>159</v>
      </c>
      <c r="G12" s="9">
        <v>3478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193</v>
      </c>
      <c r="D13" s="9">
        <v>117</v>
      </c>
      <c r="E13" s="9">
        <v>106</v>
      </c>
      <c r="F13" s="9">
        <v>11</v>
      </c>
      <c r="G13" s="9">
        <v>76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2847</v>
      </c>
      <c r="D14" s="9">
        <v>1647</v>
      </c>
      <c r="E14" s="9">
        <v>1418</v>
      </c>
      <c r="F14" s="9">
        <v>229</v>
      </c>
      <c r="G14" s="9">
        <v>1200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9111</v>
      </c>
      <c r="D15" s="12">
        <v>6684</v>
      </c>
      <c r="E15" s="12">
        <v>6443</v>
      </c>
      <c r="F15" s="12">
        <v>241</v>
      </c>
      <c r="G15" s="12">
        <v>2427</v>
      </c>
    </row>
    <row r="16" spans="1:12" ht="11.65" customHeight="1" x14ac:dyDescent="0.2">
      <c r="A16" s="26" t="s">
        <v>151</v>
      </c>
      <c r="B16" s="10" t="s">
        <v>10</v>
      </c>
      <c r="C16" s="9">
        <v>5788</v>
      </c>
      <c r="D16" s="9">
        <v>3932</v>
      </c>
      <c r="E16" s="9">
        <v>3846</v>
      </c>
      <c r="F16" s="9">
        <v>86</v>
      </c>
      <c r="G16" s="9">
        <v>1856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140</v>
      </c>
      <c r="D17" s="9">
        <v>109</v>
      </c>
      <c r="E17" s="9">
        <v>103</v>
      </c>
      <c r="F17" s="9">
        <v>6</v>
      </c>
      <c r="G17" s="9">
        <v>31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3183</v>
      </c>
      <c r="D18" s="14">
        <v>2643</v>
      </c>
      <c r="E18" s="14">
        <v>2494</v>
      </c>
      <c r="F18" s="14">
        <v>149</v>
      </c>
      <c r="G18" s="14">
        <v>540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33834</v>
      </c>
      <c r="D7" s="12">
        <v>21726</v>
      </c>
      <c r="E7" s="12">
        <v>20412</v>
      </c>
      <c r="F7" s="12">
        <v>1314</v>
      </c>
      <c r="G7" s="12">
        <v>12108</v>
      </c>
    </row>
    <row r="8" spans="1:12" ht="11.65" customHeight="1" x14ac:dyDescent="0.2">
      <c r="A8" s="26" t="s">
        <v>151</v>
      </c>
      <c r="B8" s="10" t="s">
        <v>10</v>
      </c>
      <c r="C8" s="9">
        <v>24149</v>
      </c>
      <c r="D8" s="9">
        <v>14473</v>
      </c>
      <c r="E8" s="9">
        <v>13989</v>
      </c>
      <c r="F8" s="9">
        <v>484</v>
      </c>
      <c r="G8" s="9">
        <v>9676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770</v>
      </c>
      <c r="D9" s="9">
        <v>485</v>
      </c>
      <c r="E9" s="9">
        <v>444</v>
      </c>
      <c r="F9" s="9">
        <v>41</v>
      </c>
      <c r="G9" s="9">
        <v>285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8915</v>
      </c>
      <c r="D10" s="9">
        <v>6768</v>
      </c>
      <c r="E10" s="9">
        <v>5979</v>
      </c>
      <c r="F10" s="9">
        <v>789</v>
      </c>
      <c r="G10" s="9">
        <v>2147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17587</v>
      </c>
      <c r="D11" s="12">
        <v>9693</v>
      </c>
      <c r="E11" s="12">
        <v>8851</v>
      </c>
      <c r="F11" s="12">
        <v>842</v>
      </c>
      <c r="G11" s="12">
        <v>7894</v>
      </c>
    </row>
    <row r="12" spans="1:12" ht="11.65" customHeight="1" x14ac:dyDescent="0.2">
      <c r="A12" s="26" t="s">
        <v>151</v>
      </c>
      <c r="B12" s="10" t="s">
        <v>10</v>
      </c>
      <c r="C12" s="9">
        <v>12917</v>
      </c>
      <c r="D12" s="9">
        <v>6683</v>
      </c>
      <c r="E12" s="9">
        <v>6370</v>
      </c>
      <c r="F12" s="9">
        <v>313</v>
      </c>
      <c r="G12" s="9">
        <v>6234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464</v>
      </c>
      <c r="D13" s="9">
        <v>274</v>
      </c>
      <c r="E13" s="9">
        <v>241</v>
      </c>
      <c r="F13" s="9">
        <v>33</v>
      </c>
      <c r="G13" s="9">
        <v>190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4206</v>
      </c>
      <c r="D14" s="9">
        <v>2736</v>
      </c>
      <c r="E14" s="9">
        <v>2240</v>
      </c>
      <c r="F14" s="9">
        <v>496</v>
      </c>
      <c r="G14" s="9">
        <v>1470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16247</v>
      </c>
      <c r="D15" s="12">
        <v>12033</v>
      </c>
      <c r="E15" s="12">
        <v>11561</v>
      </c>
      <c r="F15" s="12">
        <v>472</v>
      </c>
      <c r="G15" s="12">
        <v>4214</v>
      </c>
    </row>
    <row r="16" spans="1:12" ht="11.65" customHeight="1" x14ac:dyDescent="0.2">
      <c r="A16" s="26" t="s">
        <v>151</v>
      </c>
      <c r="B16" s="10" t="s">
        <v>10</v>
      </c>
      <c r="C16" s="9">
        <v>11232</v>
      </c>
      <c r="D16" s="9">
        <v>7790</v>
      </c>
      <c r="E16" s="9">
        <v>7619</v>
      </c>
      <c r="F16" s="9">
        <v>171</v>
      </c>
      <c r="G16" s="9">
        <v>3442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306</v>
      </c>
      <c r="D17" s="9">
        <v>211</v>
      </c>
      <c r="E17" s="9">
        <v>203</v>
      </c>
      <c r="F17" s="9">
        <v>8</v>
      </c>
      <c r="G17" s="9">
        <v>95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4709</v>
      </c>
      <c r="D18" s="14">
        <v>4032</v>
      </c>
      <c r="E18" s="14">
        <v>3739</v>
      </c>
      <c r="F18" s="14">
        <v>293</v>
      </c>
      <c r="G18" s="14">
        <v>677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14641</v>
      </c>
      <c r="D7" s="12">
        <v>9398</v>
      </c>
      <c r="E7" s="12">
        <v>8814</v>
      </c>
      <c r="F7" s="12">
        <v>584</v>
      </c>
      <c r="G7" s="12">
        <v>5243</v>
      </c>
    </row>
    <row r="8" spans="1:12" ht="11.65" customHeight="1" x14ac:dyDescent="0.2">
      <c r="A8" s="26" t="s">
        <v>151</v>
      </c>
      <c r="B8" s="10" t="s">
        <v>10</v>
      </c>
      <c r="C8" s="9">
        <v>10015</v>
      </c>
      <c r="D8" s="9">
        <v>6052</v>
      </c>
      <c r="E8" s="9">
        <v>5788</v>
      </c>
      <c r="F8" s="9">
        <v>264</v>
      </c>
      <c r="G8" s="9">
        <v>3963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1151</v>
      </c>
      <c r="D9" s="9">
        <v>766</v>
      </c>
      <c r="E9" s="9">
        <v>688</v>
      </c>
      <c r="F9" s="9">
        <v>78</v>
      </c>
      <c r="G9" s="9">
        <v>385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3475</v>
      </c>
      <c r="D10" s="9">
        <v>2580</v>
      </c>
      <c r="E10" s="9">
        <v>2338</v>
      </c>
      <c r="F10" s="9">
        <v>242</v>
      </c>
      <c r="G10" s="9">
        <v>895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7573</v>
      </c>
      <c r="D11" s="12">
        <v>4148</v>
      </c>
      <c r="E11" s="12">
        <v>3771</v>
      </c>
      <c r="F11" s="12">
        <v>377</v>
      </c>
      <c r="G11" s="12">
        <v>3425</v>
      </c>
    </row>
    <row r="12" spans="1:12" ht="11.65" customHeight="1" x14ac:dyDescent="0.2">
      <c r="A12" s="26" t="s">
        <v>151</v>
      </c>
      <c r="B12" s="10" t="s">
        <v>10</v>
      </c>
      <c r="C12" s="9">
        <v>5297</v>
      </c>
      <c r="D12" s="9">
        <v>2747</v>
      </c>
      <c r="E12" s="9">
        <v>2586</v>
      </c>
      <c r="F12" s="9">
        <v>161</v>
      </c>
      <c r="G12" s="9">
        <v>2550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717</v>
      </c>
      <c r="D13" s="9">
        <v>435</v>
      </c>
      <c r="E13" s="9">
        <v>375</v>
      </c>
      <c r="F13" s="9">
        <v>60</v>
      </c>
      <c r="G13" s="9">
        <v>282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1559</v>
      </c>
      <c r="D14" s="9">
        <v>966</v>
      </c>
      <c r="E14" s="9">
        <v>810</v>
      </c>
      <c r="F14" s="9">
        <v>156</v>
      </c>
      <c r="G14" s="9">
        <v>593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7068</v>
      </c>
      <c r="D15" s="12">
        <v>5250</v>
      </c>
      <c r="E15" s="12">
        <v>5043</v>
      </c>
      <c r="F15" s="12">
        <v>207</v>
      </c>
      <c r="G15" s="12">
        <v>1818</v>
      </c>
    </row>
    <row r="16" spans="1:12" ht="11.65" customHeight="1" x14ac:dyDescent="0.2">
      <c r="A16" s="26" t="s">
        <v>151</v>
      </c>
      <c r="B16" s="10" t="s">
        <v>10</v>
      </c>
      <c r="C16" s="9">
        <v>4718</v>
      </c>
      <c r="D16" s="9">
        <v>3305</v>
      </c>
      <c r="E16" s="9">
        <v>3202</v>
      </c>
      <c r="F16" s="9">
        <v>103</v>
      </c>
      <c r="G16" s="9">
        <v>1413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434</v>
      </c>
      <c r="D17" s="9">
        <v>331</v>
      </c>
      <c r="E17" s="9">
        <v>313</v>
      </c>
      <c r="F17" s="9">
        <v>18</v>
      </c>
      <c r="G17" s="9">
        <v>103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1916</v>
      </c>
      <c r="D18" s="14">
        <v>1614</v>
      </c>
      <c r="E18" s="14">
        <v>1528</v>
      </c>
      <c r="F18" s="14">
        <v>86</v>
      </c>
      <c r="G18" s="14">
        <v>302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24996</v>
      </c>
      <c r="D7" s="12">
        <v>15675</v>
      </c>
      <c r="E7" s="12">
        <v>14517</v>
      </c>
      <c r="F7" s="12">
        <v>1158</v>
      </c>
      <c r="G7" s="12">
        <v>9321</v>
      </c>
    </row>
    <row r="8" spans="1:12" ht="11.65" customHeight="1" x14ac:dyDescent="0.2">
      <c r="A8" s="26" t="s">
        <v>151</v>
      </c>
      <c r="B8" s="10" t="s">
        <v>10</v>
      </c>
      <c r="C8" s="9">
        <v>18474</v>
      </c>
      <c r="D8" s="9">
        <v>10995</v>
      </c>
      <c r="E8" s="9">
        <v>10428</v>
      </c>
      <c r="F8" s="9">
        <v>567</v>
      </c>
      <c r="G8" s="9">
        <v>7479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1064</v>
      </c>
      <c r="D9" s="9">
        <v>695</v>
      </c>
      <c r="E9" s="9">
        <v>595</v>
      </c>
      <c r="F9" s="9">
        <v>100</v>
      </c>
      <c r="G9" s="9">
        <v>369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5458</v>
      </c>
      <c r="D10" s="9">
        <v>3985</v>
      </c>
      <c r="E10" s="9">
        <v>3494</v>
      </c>
      <c r="F10" s="9">
        <v>491</v>
      </c>
      <c r="G10" s="9">
        <v>1473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13249</v>
      </c>
      <c r="D11" s="12">
        <v>7348</v>
      </c>
      <c r="E11" s="12">
        <v>6676</v>
      </c>
      <c r="F11" s="12">
        <v>672</v>
      </c>
      <c r="G11" s="12">
        <v>5901</v>
      </c>
    </row>
    <row r="12" spans="1:12" ht="11.65" customHeight="1" x14ac:dyDescent="0.2">
      <c r="A12" s="26" t="s">
        <v>151</v>
      </c>
      <c r="B12" s="10" t="s">
        <v>10</v>
      </c>
      <c r="C12" s="9">
        <v>10062</v>
      </c>
      <c r="D12" s="9">
        <v>5355</v>
      </c>
      <c r="E12" s="9">
        <v>5028</v>
      </c>
      <c r="F12" s="9">
        <v>327</v>
      </c>
      <c r="G12" s="9">
        <v>4707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667</v>
      </c>
      <c r="D13" s="9">
        <v>404</v>
      </c>
      <c r="E13" s="9">
        <v>327</v>
      </c>
      <c r="F13" s="9">
        <v>77</v>
      </c>
      <c r="G13" s="9">
        <v>263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2520</v>
      </c>
      <c r="D14" s="9">
        <v>1589</v>
      </c>
      <c r="E14" s="9">
        <v>1321</v>
      </c>
      <c r="F14" s="9">
        <v>268</v>
      </c>
      <c r="G14" s="9">
        <v>931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11747</v>
      </c>
      <c r="D15" s="12">
        <v>8327</v>
      </c>
      <c r="E15" s="12">
        <v>7841</v>
      </c>
      <c r="F15" s="12">
        <v>486</v>
      </c>
      <c r="G15" s="12">
        <v>3420</v>
      </c>
    </row>
    <row r="16" spans="1:12" ht="11.65" customHeight="1" x14ac:dyDescent="0.2">
      <c r="A16" s="26" t="s">
        <v>151</v>
      </c>
      <c r="B16" s="10" t="s">
        <v>10</v>
      </c>
      <c r="C16" s="9">
        <v>8412</v>
      </c>
      <c r="D16" s="9">
        <v>5640</v>
      </c>
      <c r="E16" s="9">
        <v>5400</v>
      </c>
      <c r="F16" s="9">
        <v>240</v>
      </c>
      <c r="G16" s="9">
        <v>2772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397</v>
      </c>
      <c r="D17" s="9">
        <v>291</v>
      </c>
      <c r="E17" s="9">
        <v>268</v>
      </c>
      <c r="F17" s="9">
        <v>23</v>
      </c>
      <c r="G17" s="9">
        <v>106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2938</v>
      </c>
      <c r="D18" s="14">
        <v>2396</v>
      </c>
      <c r="E18" s="14">
        <v>2173</v>
      </c>
      <c r="F18" s="14">
        <v>223</v>
      </c>
      <c r="G18" s="14">
        <v>542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49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50146</v>
      </c>
      <c r="D7" s="12">
        <v>32330</v>
      </c>
      <c r="E7" s="12">
        <v>29086</v>
      </c>
      <c r="F7" s="12">
        <v>3244</v>
      </c>
      <c r="G7" s="12">
        <v>17816</v>
      </c>
    </row>
    <row r="8" spans="1:12" ht="11.65" customHeight="1" x14ac:dyDescent="0.2">
      <c r="A8" s="26" t="s">
        <v>151</v>
      </c>
      <c r="B8" s="10" t="s">
        <v>10</v>
      </c>
      <c r="C8" s="9">
        <v>33345</v>
      </c>
      <c r="D8" s="9">
        <v>20201</v>
      </c>
      <c r="E8" s="9">
        <v>18885</v>
      </c>
      <c r="F8" s="9">
        <v>1316</v>
      </c>
      <c r="G8" s="9">
        <v>13144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1400</v>
      </c>
      <c r="D9" s="9">
        <v>967</v>
      </c>
      <c r="E9" s="9">
        <v>862</v>
      </c>
      <c r="F9" s="9">
        <v>105</v>
      </c>
      <c r="G9" s="9">
        <v>433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15401</v>
      </c>
      <c r="D10" s="9">
        <v>11162</v>
      </c>
      <c r="E10" s="9">
        <v>9339</v>
      </c>
      <c r="F10" s="9">
        <v>1823</v>
      </c>
      <c r="G10" s="9">
        <v>4239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26132</v>
      </c>
      <c r="D11" s="12">
        <v>15386</v>
      </c>
      <c r="E11" s="12">
        <v>13534</v>
      </c>
      <c r="F11" s="12">
        <v>1852</v>
      </c>
      <c r="G11" s="12">
        <v>10746</v>
      </c>
    </row>
    <row r="12" spans="1:12" ht="11.65" customHeight="1" x14ac:dyDescent="0.2">
      <c r="A12" s="26" t="s">
        <v>151</v>
      </c>
      <c r="B12" s="10" t="s">
        <v>10</v>
      </c>
      <c r="C12" s="9">
        <v>17871</v>
      </c>
      <c r="D12" s="9">
        <v>9963</v>
      </c>
      <c r="E12" s="9">
        <v>9138</v>
      </c>
      <c r="F12" s="9">
        <v>825</v>
      </c>
      <c r="G12" s="9">
        <v>7908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760</v>
      </c>
      <c r="D13" s="9">
        <v>514</v>
      </c>
      <c r="E13" s="9">
        <v>461</v>
      </c>
      <c r="F13" s="9">
        <v>53</v>
      </c>
      <c r="G13" s="9">
        <v>246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7501</v>
      </c>
      <c r="D14" s="9">
        <v>4909</v>
      </c>
      <c r="E14" s="9">
        <v>3935</v>
      </c>
      <c r="F14" s="9">
        <v>974</v>
      </c>
      <c r="G14" s="9">
        <v>2592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24014</v>
      </c>
      <c r="D15" s="12">
        <v>16944</v>
      </c>
      <c r="E15" s="12">
        <v>15552</v>
      </c>
      <c r="F15" s="12">
        <v>1392</v>
      </c>
      <c r="G15" s="12">
        <v>7070</v>
      </c>
    </row>
    <row r="16" spans="1:12" ht="11.65" customHeight="1" x14ac:dyDescent="0.2">
      <c r="A16" s="26" t="s">
        <v>151</v>
      </c>
      <c r="B16" s="10" t="s">
        <v>10</v>
      </c>
      <c r="C16" s="9">
        <v>15474</v>
      </c>
      <c r="D16" s="9">
        <v>10238</v>
      </c>
      <c r="E16" s="9">
        <v>9747</v>
      </c>
      <c r="F16" s="9">
        <v>491</v>
      </c>
      <c r="G16" s="9">
        <v>5236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640</v>
      </c>
      <c r="D17" s="9">
        <v>453</v>
      </c>
      <c r="E17" s="9">
        <v>401</v>
      </c>
      <c r="F17" s="9">
        <v>52</v>
      </c>
      <c r="G17" s="9">
        <v>187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7900</v>
      </c>
      <c r="D18" s="14">
        <v>6253</v>
      </c>
      <c r="E18" s="14">
        <v>5404</v>
      </c>
      <c r="F18" s="14">
        <v>849</v>
      </c>
      <c r="G18" s="14">
        <v>1647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197763</v>
      </c>
      <c r="D7" s="12">
        <v>133552</v>
      </c>
      <c r="E7" s="12">
        <v>121016</v>
      </c>
      <c r="F7" s="12">
        <v>12536</v>
      </c>
      <c r="G7" s="12">
        <v>64211</v>
      </c>
    </row>
    <row r="8" spans="1:12" ht="11.65" customHeight="1" x14ac:dyDescent="0.2">
      <c r="A8" s="26" t="s">
        <v>151</v>
      </c>
      <c r="B8" s="10" t="s">
        <v>10</v>
      </c>
      <c r="C8" s="9">
        <v>125711</v>
      </c>
      <c r="D8" s="9">
        <v>82523</v>
      </c>
      <c r="E8" s="9">
        <v>77526</v>
      </c>
      <c r="F8" s="9">
        <v>4997</v>
      </c>
      <c r="G8" s="9">
        <v>43188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4607</v>
      </c>
      <c r="D9" s="9">
        <v>3118</v>
      </c>
      <c r="E9" s="9">
        <v>2824</v>
      </c>
      <c r="F9" s="9">
        <v>294</v>
      </c>
      <c r="G9" s="9">
        <v>1489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67445</v>
      </c>
      <c r="D10" s="9">
        <v>47911</v>
      </c>
      <c r="E10" s="9">
        <v>40666</v>
      </c>
      <c r="F10" s="9">
        <v>7245</v>
      </c>
      <c r="G10" s="9">
        <v>19534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101908</v>
      </c>
      <c r="D11" s="12">
        <v>60633</v>
      </c>
      <c r="E11" s="12">
        <v>53073</v>
      </c>
      <c r="F11" s="12">
        <v>7560</v>
      </c>
      <c r="G11" s="12">
        <v>41275</v>
      </c>
    </row>
    <row r="12" spans="1:12" ht="11.65" customHeight="1" x14ac:dyDescent="0.2">
      <c r="A12" s="26" t="s">
        <v>151</v>
      </c>
      <c r="B12" s="10" t="s">
        <v>10</v>
      </c>
      <c r="C12" s="9">
        <v>66258</v>
      </c>
      <c r="D12" s="9">
        <v>38782</v>
      </c>
      <c r="E12" s="9">
        <v>35573</v>
      </c>
      <c r="F12" s="9">
        <v>3209</v>
      </c>
      <c r="G12" s="9">
        <v>27476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2449</v>
      </c>
      <c r="D13" s="9">
        <v>1520</v>
      </c>
      <c r="E13" s="9">
        <v>1345</v>
      </c>
      <c r="F13" s="9">
        <v>175</v>
      </c>
      <c r="G13" s="9">
        <v>929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33201</v>
      </c>
      <c r="D14" s="9">
        <v>20331</v>
      </c>
      <c r="E14" s="9">
        <v>16155</v>
      </c>
      <c r="F14" s="9">
        <v>4176</v>
      </c>
      <c r="G14" s="9">
        <v>12870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95855</v>
      </c>
      <c r="D15" s="12">
        <v>72919</v>
      </c>
      <c r="E15" s="12">
        <v>67943</v>
      </c>
      <c r="F15" s="12">
        <v>4976</v>
      </c>
      <c r="G15" s="12">
        <v>22936</v>
      </c>
    </row>
    <row r="16" spans="1:12" ht="11.65" customHeight="1" x14ac:dyDescent="0.2">
      <c r="A16" s="26" t="s">
        <v>151</v>
      </c>
      <c r="B16" s="10" t="s">
        <v>10</v>
      </c>
      <c r="C16" s="9">
        <v>59453</v>
      </c>
      <c r="D16" s="9">
        <v>43741</v>
      </c>
      <c r="E16" s="9">
        <v>41953</v>
      </c>
      <c r="F16" s="9">
        <v>1788</v>
      </c>
      <c r="G16" s="9">
        <v>15712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2158</v>
      </c>
      <c r="D17" s="9">
        <v>1598</v>
      </c>
      <c r="E17" s="9">
        <v>1479</v>
      </c>
      <c r="F17" s="9">
        <v>119</v>
      </c>
      <c r="G17" s="9">
        <v>560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34244</v>
      </c>
      <c r="D18" s="14">
        <v>27580</v>
      </c>
      <c r="E18" s="14">
        <v>24511</v>
      </c>
      <c r="F18" s="14">
        <v>3069</v>
      </c>
      <c r="G18" s="14">
        <v>6664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263183</v>
      </c>
      <c r="D7" s="12">
        <v>172328</v>
      </c>
      <c r="E7" s="12">
        <v>154482</v>
      </c>
      <c r="F7" s="12">
        <v>17846</v>
      </c>
      <c r="G7" s="12">
        <v>90855</v>
      </c>
    </row>
    <row r="8" spans="1:12" ht="11.65" customHeight="1" x14ac:dyDescent="0.2">
      <c r="A8" s="26" t="s">
        <v>151</v>
      </c>
      <c r="B8" s="10" t="s">
        <v>10</v>
      </c>
      <c r="C8" s="9">
        <v>152402</v>
      </c>
      <c r="D8" s="9">
        <v>95311</v>
      </c>
      <c r="E8" s="9">
        <v>88865</v>
      </c>
      <c r="F8" s="9">
        <v>6446</v>
      </c>
      <c r="G8" s="9">
        <v>57091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7155</v>
      </c>
      <c r="D9" s="9">
        <v>4546</v>
      </c>
      <c r="E9" s="9">
        <v>4065</v>
      </c>
      <c r="F9" s="9">
        <v>481</v>
      </c>
      <c r="G9" s="9">
        <v>2609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103626</v>
      </c>
      <c r="D10" s="9">
        <v>72471</v>
      </c>
      <c r="E10" s="9">
        <v>61552</v>
      </c>
      <c r="F10" s="9">
        <v>10919</v>
      </c>
      <c r="G10" s="9">
        <v>31155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137144</v>
      </c>
      <c r="D11" s="12">
        <v>78145</v>
      </c>
      <c r="E11" s="12">
        <v>67466</v>
      </c>
      <c r="F11" s="12">
        <v>10679</v>
      </c>
      <c r="G11" s="12">
        <v>58999</v>
      </c>
    </row>
    <row r="12" spans="1:12" ht="11.65" customHeight="1" x14ac:dyDescent="0.2">
      <c r="A12" s="26" t="s">
        <v>151</v>
      </c>
      <c r="B12" s="10" t="s">
        <v>10</v>
      </c>
      <c r="C12" s="9">
        <v>81098</v>
      </c>
      <c r="D12" s="9">
        <v>44327</v>
      </c>
      <c r="E12" s="9">
        <v>40205</v>
      </c>
      <c r="F12" s="9">
        <v>4122</v>
      </c>
      <c r="G12" s="9">
        <v>36771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3999</v>
      </c>
      <c r="D13" s="9">
        <v>2336</v>
      </c>
      <c r="E13" s="9">
        <v>2055</v>
      </c>
      <c r="F13" s="9">
        <v>281</v>
      </c>
      <c r="G13" s="9">
        <v>1663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52047</v>
      </c>
      <c r="D14" s="9">
        <v>31482</v>
      </c>
      <c r="E14" s="9">
        <v>25206</v>
      </c>
      <c r="F14" s="9">
        <v>6276</v>
      </c>
      <c r="G14" s="9">
        <v>20565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126039</v>
      </c>
      <c r="D15" s="12">
        <v>94183</v>
      </c>
      <c r="E15" s="12">
        <v>87016</v>
      </c>
      <c r="F15" s="12">
        <v>7167</v>
      </c>
      <c r="G15" s="12">
        <v>31856</v>
      </c>
    </row>
    <row r="16" spans="1:12" ht="11.65" customHeight="1" x14ac:dyDescent="0.2">
      <c r="A16" s="26" t="s">
        <v>151</v>
      </c>
      <c r="B16" s="10" t="s">
        <v>10</v>
      </c>
      <c r="C16" s="9">
        <v>71304</v>
      </c>
      <c r="D16" s="9">
        <v>50984</v>
      </c>
      <c r="E16" s="9">
        <v>48660</v>
      </c>
      <c r="F16" s="9">
        <v>2324</v>
      </c>
      <c r="G16" s="9">
        <v>20320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3156</v>
      </c>
      <c r="D17" s="9">
        <v>2210</v>
      </c>
      <c r="E17" s="9">
        <v>2010</v>
      </c>
      <c r="F17" s="9">
        <v>200</v>
      </c>
      <c r="G17" s="9">
        <v>946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51579</v>
      </c>
      <c r="D18" s="14">
        <v>40989</v>
      </c>
      <c r="E18" s="14">
        <v>36346</v>
      </c>
      <c r="F18" s="14">
        <v>4643</v>
      </c>
      <c r="G18" s="14">
        <v>10590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31020</v>
      </c>
      <c r="D7" s="12">
        <v>21219</v>
      </c>
      <c r="E7" s="12">
        <v>19848</v>
      </c>
      <c r="F7" s="12">
        <v>1371</v>
      </c>
      <c r="G7" s="12">
        <v>9801</v>
      </c>
    </row>
    <row r="8" spans="1:12" ht="11.65" customHeight="1" x14ac:dyDescent="0.2">
      <c r="A8" s="26" t="s">
        <v>151</v>
      </c>
      <c r="B8" s="10" t="s">
        <v>10</v>
      </c>
      <c r="C8" s="9">
        <v>19997</v>
      </c>
      <c r="D8" s="9">
        <v>13131</v>
      </c>
      <c r="E8" s="9">
        <v>12567</v>
      </c>
      <c r="F8" s="9">
        <v>564</v>
      </c>
      <c r="G8" s="9">
        <v>6866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798</v>
      </c>
      <c r="D9" s="9">
        <v>532</v>
      </c>
      <c r="E9" s="9">
        <v>479</v>
      </c>
      <c r="F9" s="9">
        <v>53</v>
      </c>
      <c r="G9" s="9">
        <v>266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10225</v>
      </c>
      <c r="D10" s="9">
        <v>7556</v>
      </c>
      <c r="E10" s="9">
        <v>6802</v>
      </c>
      <c r="F10" s="9">
        <v>754</v>
      </c>
      <c r="G10" s="9">
        <v>2669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15752</v>
      </c>
      <c r="D11" s="12">
        <v>9443</v>
      </c>
      <c r="E11" s="12">
        <v>8606</v>
      </c>
      <c r="F11" s="12">
        <v>837</v>
      </c>
      <c r="G11" s="12">
        <v>6309</v>
      </c>
    </row>
    <row r="12" spans="1:12" ht="11.65" customHeight="1" x14ac:dyDescent="0.2">
      <c r="A12" s="26" t="s">
        <v>151</v>
      </c>
      <c r="B12" s="10" t="s">
        <v>10</v>
      </c>
      <c r="C12" s="9">
        <v>10293</v>
      </c>
      <c r="D12" s="9">
        <v>5994</v>
      </c>
      <c r="E12" s="9">
        <v>5646</v>
      </c>
      <c r="F12" s="9">
        <v>348</v>
      </c>
      <c r="G12" s="9">
        <v>4299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436</v>
      </c>
      <c r="D13" s="9">
        <v>265</v>
      </c>
      <c r="E13" s="9">
        <v>234</v>
      </c>
      <c r="F13" s="9">
        <v>31</v>
      </c>
      <c r="G13" s="9">
        <v>171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5023</v>
      </c>
      <c r="D14" s="9">
        <v>3184</v>
      </c>
      <c r="E14" s="9">
        <v>2726</v>
      </c>
      <c r="F14" s="9">
        <v>458</v>
      </c>
      <c r="G14" s="9">
        <v>1839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15268</v>
      </c>
      <c r="D15" s="12">
        <v>11776</v>
      </c>
      <c r="E15" s="12">
        <v>11242</v>
      </c>
      <c r="F15" s="12">
        <v>534</v>
      </c>
      <c r="G15" s="12">
        <v>3492</v>
      </c>
    </row>
    <row r="16" spans="1:12" ht="11.65" customHeight="1" x14ac:dyDescent="0.2">
      <c r="A16" s="26" t="s">
        <v>151</v>
      </c>
      <c r="B16" s="10" t="s">
        <v>10</v>
      </c>
      <c r="C16" s="9">
        <v>9704</v>
      </c>
      <c r="D16" s="9">
        <v>7137</v>
      </c>
      <c r="E16" s="9">
        <v>6921</v>
      </c>
      <c r="F16" s="9">
        <v>216</v>
      </c>
      <c r="G16" s="9">
        <v>2567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362</v>
      </c>
      <c r="D17" s="9">
        <v>267</v>
      </c>
      <c r="E17" s="9">
        <v>245</v>
      </c>
      <c r="F17" s="9">
        <v>22</v>
      </c>
      <c r="G17" s="9">
        <v>95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5202</v>
      </c>
      <c r="D18" s="14">
        <v>4372</v>
      </c>
      <c r="E18" s="14">
        <v>4076</v>
      </c>
      <c r="F18" s="14">
        <v>296</v>
      </c>
      <c r="G18" s="14">
        <v>830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152238</v>
      </c>
      <c r="D7" s="12">
        <v>102027</v>
      </c>
      <c r="E7" s="12">
        <v>91980</v>
      </c>
      <c r="F7" s="12">
        <v>10047</v>
      </c>
      <c r="G7" s="12">
        <v>50211</v>
      </c>
    </row>
    <row r="8" spans="1:12" ht="11.65" customHeight="1" x14ac:dyDescent="0.2">
      <c r="A8" s="26" t="s">
        <v>151</v>
      </c>
      <c r="B8" s="10" t="s">
        <v>10</v>
      </c>
      <c r="C8" s="9">
        <v>86977</v>
      </c>
      <c r="D8" s="9">
        <v>56441</v>
      </c>
      <c r="E8" s="9">
        <v>53004</v>
      </c>
      <c r="F8" s="9">
        <v>3437</v>
      </c>
      <c r="G8" s="9">
        <v>30536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4920</v>
      </c>
      <c r="D9" s="9">
        <v>3263</v>
      </c>
      <c r="E9" s="9">
        <v>2932</v>
      </c>
      <c r="F9" s="9">
        <v>331</v>
      </c>
      <c r="G9" s="9">
        <v>1657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60341</v>
      </c>
      <c r="D10" s="9">
        <v>42323</v>
      </c>
      <c r="E10" s="9">
        <v>36044</v>
      </c>
      <c r="F10" s="9">
        <v>6279</v>
      </c>
      <c r="G10" s="9">
        <v>18018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78816</v>
      </c>
      <c r="D11" s="12">
        <v>46295</v>
      </c>
      <c r="E11" s="12">
        <v>40138</v>
      </c>
      <c r="F11" s="12">
        <v>6157</v>
      </c>
      <c r="G11" s="12">
        <v>32521</v>
      </c>
    </row>
    <row r="12" spans="1:12" ht="11.65" customHeight="1" x14ac:dyDescent="0.2">
      <c r="A12" s="26" t="s">
        <v>151</v>
      </c>
      <c r="B12" s="10" t="s">
        <v>10</v>
      </c>
      <c r="C12" s="9">
        <v>45578</v>
      </c>
      <c r="D12" s="9">
        <v>26054</v>
      </c>
      <c r="E12" s="9">
        <v>23699</v>
      </c>
      <c r="F12" s="9">
        <v>2355</v>
      </c>
      <c r="G12" s="9">
        <v>19524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2792</v>
      </c>
      <c r="D13" s="9">
        <v>1728</v>
      </c>
      <c r="E13" s="9">
        <v>1530</v>
      </c>
      <c r="F13" s="9">
        <v>198</v>
      </c>
      <c r="G13" s="9">
        <v>1064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30446</v>
      </c>
      <c r="D14" s="9">
        <v>18513</v>
      </c>
      <c r="E14" s="9">
        <v>14909</v>
      </c>
      <c r="F14" s="9">
        <v>3604</v>
      </c>
      <c r="G14" s="9">
        <v>11933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73422</v>
      </c>
      <c r="D15" s="12">
        <v>55732</v>
      </c>
      <c r="E15" s="12">
        <v>51842</v>
      </c>
      <c r="F15" s="12">
        <v>3890</v>
      </c>
      <c r="G15" s="12">
        <v>17690</v>
      </c>
    </row>
    <row r="16" spans="1:12" ht="11.65" customHeight="1" x14ac:dyDescent="0.2">
      <c r="A16" s="26" t="s">
        <v>151</v>
      </c>
      <c r="B16" s="10" t="s">
        <v>10</v>
      </c>
      <c r="C16" s="9">
        <v>41399</v>
      </c>
      <c r="D16" s="9">
        <v>30387</v>
      </c>
      <c r="E16" s="9">
        <v>29305</v>
      </c>
      <c r="F16" s="9">
        <v>1082</v>
      </c>
      <c r="G16" s="9">
        <v>11012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2128</v>
      </c>
      <c r="D17" s="9">
        <v>1535</v>
      </c>
      <c r="E17" s="9">
        <v>1402</v>
      </c>
      <c r="F17" s="9">
        <v>133</v>
      </c>
      <c r="G17" s="9">
        <v>593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29895</v>
      </c>
      <c r="D18" s="14">
        <v>23810</v>
      </c>
      <c r="E18" s="14">
        <v>21135</v>
      </c>
      <c r="F18" s="14">
        <v>2675</v>
      </c>
      <c r="G18" s="14">
        <v>6085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369922</v>
      </c>
      <c r="D7" s="12">
        <v>235313</v>
      </c>
      <c r="E7" s="12">
        <v>209294</v>
      </c>
      <c r="F7" s="12">
        <v>26019</v>
      </c>
      <c r="G7" s="12">
        <v>134609</v>
      </c>
    </row>
    <row r="8" spans="1:12" ht="11.65" customHeight="1" x14ac:dyDescent="0.2">
      <c r="A8" s="26" t="s">
        <v>151</v>
      </c>
      <c r="B8" s="10" t="s">
        <v>10</v>
      </c>
      <c r="C8" s="9">
        <v>187723</v>
      </c>
      <c r="D8" s="9">
        <v>113212</v>
      </c>
      <c r="E8" s="9">
        <v>105551</v>
      </c>
      <c r="F8" s="9">
        <v>7661</v>
      </c>
      <c r="G8" s="9">
        <v>74511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11481</v>
      </c>
      <c r="D9" s="9">
        <v>7317</v>
      </c>
      <c r="E9" s="9">
        <v>6512</v>
      </c>
      <c r="F9" s="9">
        <v>805</v>
      </c>
      <c r="G9" s="9">
        <v>4164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170718</v>
      </c>
      <c r="D10" s="9">
        <v>114784</v>
      </c>
      <c r="E10" s="9">
        <v>97231</v>
      </c>
      <c r="F10" s="9">
        <v>17553</v>
      </c>
      <c r="G10" s="9">
        <v>55934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191041</v>
      </c>
      <c r="D11" s="12">
        <v>103743</v>
      </c>
      <c r="E11" s="12">
        <v>88266</v>
      </c>
      <c r="F11" s="12">
        <v>15477</v>
      </c>
      <c r="G11" s="12">
        <v>87298</v>
      </c>
    </row>
    <row r="12" spans="1:12" ht="11.65" customHeight="1" x14ac:dyDescent="0.2">
      <c r="A12" s="26" t="s">
        <v>151</v>
      </c>
      <c r="B12" s="10" t="s">
        <v>10</v>
      </c>
      <c r="C12" s="9">
        <v>98059</v>
      </c>
      <c r="D12" s="9">
        <v>50709</v>
      </c>
      <c r="E12" s="9">
        <v>45785</v>
      </c>
      <c r="F12" s="9">
        <v>4924</v>
      </c>
      <c r="G12" s="9">
        <v>47350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6527</v>
      </c>
      <c r="D13" s="9">
        <v>3807</v>
      </c>
      <c r="E13" s="9">
        <v>3301</v>
      </c>
      <c r="F13" s="9">
        <v>506</v>
      </c>
      <c r="G13" s="9">
        <v>2720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86455</v>
      </c>
      <c r="D14" s="9">
        <v>49227</v>
      </c>
      <c r="E14" s="9">
        <v>39180</v>
      </c>
      <c r="F14" s="9">
        <v>10047</v>
      </c>
      <c r="G14" s="9">
        <v>37228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178881</v>
      </c>
      <c r="D15" s="12">
        <v>131570</v>
      </c>
      <c r="E15" s="12">
        <v>121028</v>
      </c>
      <c r="F15" s="12">
        <v>10542</v>
      </c>
      <c r="G15" s="12">
        <v>47311</v>
      </c>
    </row>
    <row r="16" spans="1:12" ht="11.65" customHeight="1" x14ac:dyDescent="0.2">
      <c r="A16" s="26" t="s">
        <v>151</v>
      </c>
      <c r="B16" s="10" t="s">
        <v>10</v>
      </c>
      <c r="C16" s="9">
        <v>89664</v>
      </c>
      <c r="D16" s="9">
        <v>62503</v>
      </c>
      <c r="E16" s="9">
        <v>59766</v>
      </c>
      <c r="F16" s="9">
        <v>2737</v>
      </c>
      <c r="G16" s="9">
        <v>27161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4954</v>
      </c>
      <c r="D17" s="9">
        <v>3510</v>
      </c>
      <c r="E17" s="9">
        <v>3211</v>
      </c>
      <c r="F17" s="9">
        <v>299</v>
      </c>
      <c r="G17" s="9">
        <v>1444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84263</v>
      </c>
      <c r="D18" s="14">
        <v>65557</v>
      </c>
      <c r="E18" s="14">
        <v>58051</v>
      </c>
      <c r="F18" s="14">
        <v>7506</v>
      </c>
      <c r="G18" s="14">
        <v>18706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8406</v>
      </c>
      <c r="D7" s="12">
        <v>5285</v>
      </c>
      <c r="E7" s="12">
        <v>4930</v>
      </c>
      <c r="F7" s="12">
        <v>355</v>
      </c>
      <c r="G7" s="12">
        <v>3121</v>
      </c>
    </row>
    <row r="8" spans="1:12" ht="11.65" customHeight="1" x14ac:dyDescent="0.2">
      <c r="A8" s="26" t="s">
        <v>151</v>
      </c>
      <c r="B8" s="10" t="s">
        <v>10</v>
      </c>
      <c r="C8" s="9">
        <v>5878</v>
      </c>
      <c r="D8" s="9">
        <v>3619</v>
      </c>
      <c r="E8" s="9">
        <v>3463</v>
      </c>
      <c r="F8" s="9">
        <v>156</v>
      </c>
      <c r="G8" s="9">
        <v>2259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823</v>
      </c>
      <c r="D9" s="9">
        <v>484</v>
      </c>
      <c r="E9" s="9">
        <v>403</v>
      </c>
      <c r="F9" s="9">
        <v>81</v>
      </c>
      <c r="G9" s="9">
        <v>339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1705</v>
      </c>
      <c r="D10" s="9">
        <v>1182</v>
      </c>
      <c r="E10" s="9">
        <v>1064</v>
      </c>
      <c r="F10" s="9">
        <v>118</v>
      </c>
      <c r="G10" s="9">
        <v>523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4330</v>
      </c>
      <c r="D11" s="12">
        <v>2359</v>
      </c>
      <c r="E11" s="12">
        <v>2119</v>
      </c>
      <c r="F11" s="12">
        <v>240</v>
      </c>
      <c r="G11" s="12">
        <v>1971</v>
      </c>
    </row>
    <row r="12" spans="1:12" ht="11.65" customHeight="1" x14ac:dyDescent="0.2">
      <c r="A12" s="26" t="s">
        <v>151</v>
      </c>
      <c r="B12" s="10" t="s">
        <v>10</v>
      </c>
      <c r="C12" s="9">
        <v>3066</v>
      </c>
      <c r="D12" s="9">
        <v>1667</v>
      </c>
      <c r="E12" s="9">
        <v>1559</v>
      </c>
      <c r="F12" s="9">
        <v>108</v>
      </c>
      <c r="G12" s="9">
        <v>1399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500</v>
      </c>
      <c r="D13" s="9">
        <v>265</v>
      </c>
      <c r="E13" s="9">
        <v>207</v>
      </c>
      <c r="F13" s="9">
        <v>58</v>
      </c>
      <c r="G13" s="9">
        <v>235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764</v>
      </c>
      <c r="D14" s="9">
        <v>427</v>
      </c>
      <c r="E14" s="9">
        <v>353</v>
      </c>
      <c r="F14" s="9">
        <v>74</v>
      </c>
      <c r="G14" s="9">
        <v>337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4076</v>
      </c>
      <c r="D15" s="12">
        <v>2926</v>
      </c>
      <c r="E15" s="12">
        <v>2811</v>
      </c>
      <c r="F15" s="12">
        <v>115</v>
      </c>
      <c r="G15" s="12">
        <v>1150</v>
      </c>
    </row>
    <row r="16" spans="1:12" ht="11.65" customHeight="1" x14ac:dyDescent="0.2">
      <c r="A16" s="26" t="s">
        <v>151</v>
      </c>
      <c r="B16" s="10" t="s">
        <v>10</v>
      </c>
      <c r="C16" s="9">
        <v>2812</v>
      </c>
      <c r="D16" s="9">
        <v>1952</v>
      </c>
      <c r="E16" s="9">
        <v>1904</v>
      </c>
      <c r="F16" s="9">
        <v>48</v>
      </c>
      <c r="G16" s="9">
        <v>860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323</v>
      </c>
      <c r="D17" s="9">
        <v>219</v>
      </c>
      <c r="E17" s="9">
        <v>196</v>
      </c>
      <c r="F17" s="9">
        <v>23</v>
      </c>
      <c r="G17" s="9">
        <v>104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941</v>
      </c>
      <c r="D18" s="14">
        <v>755</v>
      </c>
      <c r="E18" s="14">
        <v>711</v>
      </c>
      <c r="F18" s="14">
        <v>44</v>
      </c>
      <c r="G18" s="14">
        <v>186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36213</v>
      </c>
      <c r="D7" s="12">
        <v>22541</v>
      </c>
      <c r="E7" s="12">
        <v>20574</v>
      </c>
      <c r="F7" s="12">
        <v>1967</v>
      </c>
      <c r="G7" s="12">
        <v>13672</v>
      </c>
    </row>
    <row r="8" spans="1:12" ht="11.65" customHeight="1" x14ac:dyDescent="0.2">
      <c r="A8" s="26" t="s">
        <v>151</v>
      </c>
      <c r="B8" s="10" t="s">
        <v>10</v>
      </c>
      <c r="C8" s="9">
        <v>22956</v>
      </c>
      <c r="D8" s="9">
        <v>12975</v>
      </c>
      <c r="E8" s="9">
        <v>12258</v>
      </c>
      <c r="F8" s="9">
        <v>717</v>
      </c>
      <c r="G8" s="9">
        <v>9981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736</v>
      </c>
      <c r="D9" s="9">
        <v>481</v>
      </c>
      <c r="E9" s="9">
        <v>435</v>
      </c>
      <c r="F9" s="9">
        <v>46</v>
      </c>
      <c r="G9" s="9">
        <v>255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12521</v>
      </c>
      <c r="D10" s="9">
        <v>9085</v>
      </c>
      <c r="E10" s="9">
        <v>7881</v>
      </c>
      <c r="F10" s="9">
        <v>1204</v>
      </c>
      <c r="G10" s="9">
        <v>3436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18893</v>
      </c>
      <c r="D11" s="12">
        <v>10179</v>
      </c>
      <c r="E11" s="12">
        <v>8935</v>
      </c>
      <c r="F11" s="12">
        <v>1244</v>
      </c>
      <c r="G11" s="12">
        <v>8714</v>
      </c>
    </row>
    <row r="12" spans="1:12" ht="11.65" customHeight="1" x14ac:dyDescent="0.2">
      <c r="A12" s="26" t="s">
        <v>151</v>
      </c>
      <c r="B12" s="10" t="s">
        <v>10</v>
      </c>
      <c r="C12" s="9">
        <v>12408</v>
      </c>
      <c r="D12" s="9">
        <v>6113</v>
      </c>
      <c r="E12" s="9">
        <v>5668</v>
      </c>
      <c r="F12" s="9">
        <v>445</v>
      </c>
      <c r="G12" s="9">
        <v>6295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408</v>
      </c>
      <c r="D13" s="9">
        <v>259</v>
      </c>
      <c r="E13" s="9">
        <v>226</v>
      </c>
      <c r="F13" s="9">
        <v>33</v>
      </c>
      <c r="G13" s="9">
        <v>149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6077</v>
      </c>
      <c r="D14" s="9">
        <v>3807</v>
      </c>
      <c r="E14" s="9">
        <v>3041</v>
      </c>
      <c r="F14" s="9">
        <v>766</v>
      </c>
      <c r="G14" s="9">
        <v>2270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17320</v>
      </c>
      <c r="D15" s="12">
        <v>12362</v>
      </c>
      <c r="E15" s="12">
        <v>11639</v>
      </c>
      <c r="F15" s="12">
        <v>723</v>
      </c>
      <c r="G15" s="12">
        <v>4958</v>
      </c>
    </row>
    <row r="16" spans="1:12" ht="11.65" customHeight="1" x14ac:dyDescent="0.2">
      <c r="A16" s="26" t="s">
        <v>151</v>
      </c>
      <c r="B16" s="10" t="s">
        <v>10</v>
      </c>
      <c r="C16" s="9">
        <v>10548</v>
      </c>
      <c r="D16" s="9">
        <v>6862</v>
      </c>
      <c r="E16" s="9">
        <v>6590</v>
      </c>
      <c r="F16" s="9">
        <v>272</v>
      </c>
      <c r="G16" s="9">
        <v>3686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328</v>
      </c>
      <c r="D17" s="9">
        <v>222</v>
      </c>
      <c r="E17" s="9">
        <v>209</v>
      </c>
      <c r="F17" s="9">
        <v>13</v>
      </c>
      <c r="G17" s="9">
        <v>106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6444</v>
      </c>
      <c r="D18" s="14">
        <v>5278</v>
      </c>
      <c r="E18" s="14">
        <v>4840</v>
      </c>
      <c r="F18" s="14">
        <v>438</v>
      </c>
      <c r="G18" s="14">
        <v>1166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8111</v>
      </c>
      <c r="D7" s="12">
        <v>5298</v>
      </c>
      <c r="E7" s="12">
        <v>5060</v>
      </c>
      <c r="F7" s="12">
        <v>238</v>
      </c>
      <c r="G7" s="12">
        <v>2813</v>
      </c>
    </row>
    <row r="8" spans="1:12" ht="11.65" customHeight="1" x14ac:dyDescent="0.2">
      <c r="A8" s="26" t="s">
        <v>151</v>
      </c>
      <c r="B8" s="10" t="s">
        <v>10</v>
      </c>
      <c r="C8" s="9">
        <v>6099</v>
      </c>
      <c r="D8" s="9">
        <v>3808</v>
      </c>
      <c r="E8" s="9">
        <v>3705</v>
      </c>
      <c r="F8" s="9">
        <v>103</v>
      </c>
      <c r="G8" s="9">
        <v>2291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180</v>
      </c>
      <c r="D9" s="9">
        <v>139</v>
      </c>
      <c r="E9" s="9">
        <v>122</v>
      </c>
      <c r="F9" s="9">
        <v>17</v>
      </c>
      <c r="G9" s="9">
        <v>41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1832</v>
      </c>
      <c r="D10" s="9">
        <v>1351</v>
      </c>
      <c r="E10" s="9">
        <v>1233</v>
      </c>
      <c r="F10" s="9">
        <v>118</v>
      </c>
      <c r="G10" s="9">
        <v>481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4130</v>
      </c>
      <c r="D11" s="12">
        <v>2343</v>
      </c>
      <c r="E11" s="12">
        <v>2197</v>
      </c>
      <c r="F11" s="12">
        <v>146</v>
      </c>
      <c r="G11" s="12">
        <v>1787</v>
      </c>
    </row>
    <row r="12" spans="1:12" ht="11.65" customHeight="1" x14ac:dyDescent="0.2">
      <c r="A12" s="26" t="s">
        <v>151</v>
      </c>
      <c r="B12" s="10" t="s">
        <v>10</v>
      </c>
      <c r="C12" s="9">
        <v>3097</v>
      </c>
      <c r="D12" s="9">
        <v>1684</v>
      </c>
      <c r="E12" s="9">
        <v>1626</v>
      </c>
      <c r="F12" s="9">
        <v>58</v>
      </c>
      <c r="G12" s="9">
        <v>1413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102</v>
      </c>
      <c r="D13" s="9">
        <v>79</v>
      </c>
      <c r="E13" s="9">
        <v>71</v>
      </c>
      <c r="F13" s="9">
        <v>8</v>
      </c>
      <c r="G13" s="9">
        <v>23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931</v>
      </c>
      <c r="D14" s="9">
        <v>580</v>
      </c>
      <c r="E14" s="9">
        <v>500</v>
      </c>
      <c r="F14" s="9">
        <v>80</v>
      </c>
      <c r="G14" s="9">
        <v>351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3981</v>
      </c>
      <c r="D15" s="12">
        <v>2955</v>
      </c>
      <c r="E15" s="12">
        <v>2863</v>
      </c>
      <c r="F15" s="12">
        <v>92</v>
      </c>
      <c r="G15" s="12">
        <v>1026</v>
      </c>
    </row>
    <row r="16" spans="1:12" ht="11.65" customHeight="1" x14ac:dyDescent="0.2">
      <c r="A16" s="26" t="s">
        <v>151</v>
      </c>
      <c r="B16" s="10" t="s">
        <v>10</v>
      </c>
      <c r="C16" s="9">
        <v>3002</v>
      </c>
      <c r="D16" s="9">
        <v>2124</v>
      </c>
      <c r="E16" s="9">
        <v>2079</v>
      </c>
      <c r="F16" s="9">
        <v>45</v>
      </c>
      <c r="G16" s="9">
        <v>878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78</v>
      </c>
      <c r="D17" s="9">
        <v>60</v>
      </c>
      <c r="E17" s="9">
        <v>51</v>
      </c>
      <c r="F17" s="9">
        <v>9</v>
      </c>
      <c r="G17" s="9">
        <v>18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901</v>
      </c>
      <c r="D18" s="14">
        <v>771</v>
      </c>
      <c r="E18" s="14">
        <v>733</v>
      </c>
      <c r="F18" s="14">
        <v>38</v>
      </c>
      <c r="G18" s="14">
        <v>130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13265</v>
      </c>
      <c r="D7" s="12">
        <v>8204</v>
      </c>
      <c r="E7" s="12">
        <v>7815</v>
      </c>
      <c r="F7" s="12">
        <v>389</v>
      </c>
      <c r="G7" s="12">
        <v>5061</v>
      </c>
    </row>
    <row r="8" spans="1:12" ht="11.65" customHeight="1" x14ac:dyDescent="0.2">
      <c r="A8" s="26" t="s">
        <v>151</v>
      </c>
      <c r="B8" s="10" t="s">
        <v>10</v>
      </c>
      <c r="C8" s="9">
        <v>9591</v>
      </c>
      <c r="D8" s="9">
        <v>5607</v>
      </c>
      <c r="E8" s="9">
        <v>5436</v>
      </c>
      <c r="F8" s="9">
        <v>171</v>
      </c>
      <c r="G8" s="9">
        <v>3984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361</v>
      </c>
      <c r="D9" s="9">
        <v>235</v>
      </c>
      <c r="E9" s="9">
        <v>218</v>
      </c>
      <c r="F9" s="9">
        <v>17</v>
      </c>
      <c r="G9" s="9">
        <v>126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3313</v>
      </c>
      <c r="D10" s="9">
        <v>2362</v>
      </c>
      <c r="E10" s="9">
        <v>2161</v>
      </c>
      <c r="F10" s="9">
        <v>201</v>
      </c>
      <c r="G10" s="9">
        <v>951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6884</v>
      </c>
      <c r="D11" s="12">
        <v>3615</v>
      </c>
      <c r="E11" s="12">
        <v>3352</v>
      </c>
      <c r="F11" s="12">
        <v>263</v>
      </c>
      <c r="G11" s="12">
        <v>3269</v>
      </c>
    </row>
    <row r="12" spans="1:12" ht="11.65" customHeight="1" x14ac:dyDescent="0.2">
      <c r="A12" s="26" t="s">
        <v>151</v>
      </c>
      <c r="B12" s="10" t="s">
        <v>10</v>
      </c>
      <c r="C12" s="9">
        <v>5091</v>
      </c>
      <c r="D12" s="9">
        <v>2521</v>
      </c>
      <c r="E12" s="9">
        <v>2412</v>
      </c>
      <c r="F12" s="9">
        <v>109</v>
      </c>
      <c r="G12" s="9">
        <v>2570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197</v>
      </c>
      <c r="D13" s="9">
        <v>125</v>
      </c>
      <c r="E13" s="9">
        <v>112</v>
      </c>
      <c r="F13" s="9">
        <v>13</v>
      </c>
      <c r="G13" s="9">
        <v>72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1596</v>
      </c>
      <c r="D14" s="9">
        <v>969</v>
      </c>
      <c r="E14" s="9">
        <v>828</v>
      </c>
      <c r="F14" s="9">
        <v>141</v>
      </c>
      <c r="G14" s="9">
        <v>627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6381</v>
      </c>
      <c r="D15" s="12">
        <v>4589</v>
      </c>
      <c r="E15" s="12">
        <v>4463</v>
      </c>
      <c r="F15" s="12">
        <v>126</v>
      </c>
      <c r="G15" s="12">
        <v>1792</v>
      </c>
    </row>
    <row r="16" spans="1:12" ht="11.65" customHeight="1" x14ac:dyDescent="0.2">
      <c r="A16" s="26" t="s">
        <v>151</v>
      </c>
      <c r="B16" s="10" t="s">
        <v>10</v>
      </c>
      <c r="C16" s="9">
        <v>4500</v>
      </c>
      <c r="D16" s="9">
        <v>3086</v>
      </c>
      <c r="E16" s="9">
        <v>3024</v>
      </c>
      <c r="F16" s="9">
        <v>62</v>
      </c>
      <c r="G16" s="9">
        <v>1414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164</v>
      </c>
      <c r="D17" s="9">
        <v>110</v>
      </c>
      <c r="E17" s="9">
        <v>106</v>
      </c>
      <c r="F17" s="9">
        <v>4</v>
      </c>
      <c r="G17" s="9">
        <v>54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1717</v>
      </c>
      <c r="D18" s="14">
        <v>1393</v>
      </c>
      <c r="E18" s="14">
        <v>1333</v>
      </c>
      <c r="F18" s="14">
        <v>60</v>
      </c>
      <c r="G18" s="14">
        <v>324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59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16494</v>
      </c>
      <c r="D7" s="12">
        <v>10560</v>
      </c>
      <c r="E7" s="12">
        <v>9916</v>
      </c>
      <c r="F7" s="12">
        <v>644</v>
      </c>
      <c r="G7" s="12">
        <v>5934</v>
      </c>
    </row>
    <row r="8" spans="1:12" ht="11.65" customHeight="1" x14ac:dyDescent="0.2">
      <c r="A8" s="26" t="s">
        <v>151</v>
      </c>
      <c r="B8" s="10" t="s">
        <v>10</v>
      </c>
      <c r="C8" s="9">
        <v>11245</v>
      </c>
      <c r="D8" s="9">
        <v>6626</v>
      </c>
      <c r="E8" s="9">
        <v>6391</v>
      </c>
      <c r="F8" s="9">
        <v>235</v>
      </c>
      <c r="G8" s="9">
        <v>4619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294</v>
      </c>
      <c r="D9" s="9">
        <v>208</v>
      </c>
      <c r="E9" s="9">
        <v>187</v>
      </c>
      <c r="F9" s="9">
        <v>21</v>
      </c>
      <c r="G9" s="9">
        <v>86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4955</v>
      </c>
      <c r="D10" s="9">
        <v>3726</v>
      </c>
      <c r="E10" s="9">
        <v>3338</v>
      </c>
      <c r="F10" s="9">
        <v>388</v>
      </c>
      <c r="G10" s="9">
        <v>1229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8657</v>
      </c>
      <c r="D11" s="12">
        <v>4839</v>
      </c>
      <c r="E11" s="12">
        <v>4424</v>
      </c>
      <c r="F11" s="12">
        <v>415</v>
      </c>
      <c r="G11" s="12">
        <v>3818</v>
      </c>
    </row>
    <row r="12" spans="1:12" ht="11.65" customHeight="1" x14ac:dyDescent="0.2">
      <c r="A12" s="26" t="s">
        <v>151</v>
      </c>
      <c r="B12" s="10" t="s">
        <v>10</v>
      </c>
      <c r="C12" s="9">
        <v>6142</v>
      </c>
      <c r="D12" s="9">
        <v>3179</v>
      </c>
      <c r="E12" s="9">
        <v>3043</v>
      </c>
      <c r="F12" s="9">
        <v>136</v>
      </c>
      <c r="G12" s="9">
        <v>2963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161</v>
      </c>
      <c r="D13" s="9">
        <v>108</v>
      </c>
      <c r="E13" s="9">
        <v>92</v>
      </c>
      <c r="F13" s="9">
        <v>16</v>
      </c>
      <c r="G13" s="9">
        <v>53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2354</v>
      </c>
      <c r="D14" s="9">
        <v>1552</v>
      </c>
      <c r="E14" s="9">
        <v>1289</v>
      </c>
      <c r="F14" s="9">
        <v>263</v>
      </c>
      <c r="G14" s="9">
        <v>802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7837</v>
      </c>
      <c r="D15" s="12">
        <v>5721</v>
      </c>
      <c r="E15" s="12">
        <v>5492</v>
      </c>
      <c r="F15" s="12">
        <v>229</v>
      </c>
      <c r="G15" s="12">
        <v>2116</v>
      </c>
    </row>
    <row r="16" spans="1:12" ht="11.65" customHeight="1" x14ac:dyDescent="0.2">
      <c r="A16" s="26" t="s">
        <v>151</v>
      </c>
      <c r="B16" s="10" t="s">
        <v>10</v>
      </c>
      <c r="C16" s="9">
        <v>5103</v>
      </c>
      <c r="D16" s="9">
        <v>3447</v>
      </c>
      <c r="E16" s="9">
        <v>3348</v>
      </c>
      <c r="F16" s="9">
        <v>99</v>
      </c>
      <c r="G16" s="9">
        <v>1656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133</v>
      </c>
      <c r="D17" s="9">
        <v>100</v>
      </c>
      <c r="E17" s="9">
        <v>95</v>
      </c>
      <c r="F17" s="9">
        <v>5</v>
      </c>
      <c r="G17" s="9">
        <v>33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2601</v>
      </c>
      <c r="D18" s="14">
        <v>2174</v>
      </c>
      <c r="E18" s="14">
        <v>2049</v>
      </c>
      <c r="F18" s="14">
        <v>125</v>
      </c>
      <c r="G18" s="14">
        <v>427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2532</v>
      </c>
      <c r="D7" s="12">
        <v>1603</v>
      </c>
      <c r="E7" s="12">
        <v>1537</v>
      </c>
      <c r="F7" s="12">
        <v>66</v>
      </c>
      <c r="G7" s="12">
        <v>929</v>
      </c>
    </row>
    <row r="8" spans="1:12" ht="11.65" customHeight="1" x14ac:dyDescent="0.2">
      <c r="A8" s="26" t="s">
        <v>151</v>
      </c>
      <c r="B8" s="10" t="s">
        <v>10</v>
      </c>
      <c r="C8" s="9">
        <v>2034</v>
      </c>
      <c r="D8" s="9">
        <v>1249</v>
      </c>
      <c r="E8" s="9">
        <v>1206</v>
      </c>
      <c r="F8" s="9">
        <v>43</v>
      </c>
      <c r="G8" s="9">
        <v>785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54</v>
      </c>
      <c r="D9" s="9">
        <v>29</v>
      </c>
      <c r="E9" s="9">
        <v>27</v>
      </c>
      <c r="F9" s="9">
        <v>2</v>
      </c>
      <c r="G9" s="9">
        <v>25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444</v>
      </c>
      <c r="D10" s="9">
        <v>325</v>
      </c>
      <c r="E10" s="9">
        <v>304</v>
      </c>
      <c r="F10" s="9">
        <v>21</v>
      </c>
      <c r="G10" s="9">
        <v>119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1302</v>
      </c>
      <c r="D11" s="12">
        <v>685</v>
      </c>
      <c r="E11" s="12">
        <v>638</v>
      </c>
      <c r="F11" s="12">
        <v>47</v>
      </c>
      <c r="G11" s="12">
        <v>617</v>
      </c>
    </row>
    <row r="12" spans="1:12" ht="11.65" customHeight="1" x14ac:dyDescent="0.2">
      <c r="A12" s="26" t="s">
        <v>151</v>
      </c>
      <c r="B12" s="10" t="s">
        <v>10</v>
      </c>
      <c r="C12" s="9">
        <v>1070</v>
      </c>
      <c r="D12" s="9">
        <v>540</v>
      </c>
      <c r="E12" s="9">
        <v>509</v>
      </c>
      <c r="F12" s="9">
        <v>31</v>
      </c>
      <c r="G12" s="9">
        <v>530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24</v>
      </c>
      <c r="D13" s="9">
        <v>13</v>
      </c>
      <c r="E13" s="9">
        <v>11</v>
      </c>
      <c r="F13" s="9">
        <v>2</v>
      </c>
      <c r="G13" s="9">
        <v>11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208</v>
      </c>
      <c r="D14" s="9">
        <v>132</v>
      </c>
      <c r="E14" s="9">
        <v>118</v>
      </c>
      <c r="F14" s="9">
        <v>14</v>
      </c>
      <c r="G14" s="9">
        <v>76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1230</v>
      </c>
      <c r="D15" s="12">
        <v>918</v>
      </c>
      <c r="E15" s="12">
        <v>899</v>
      </c>
      <c r="F15" s="12">
        <v>19</v>
      </c>
      <c r="G15" s="12">
        <v>312</v>
      </c>
    </row>
    <row r="16" spans="1:12" ht="11.65" customHeight="1" x14ac:dyDescent="0.2">
      <c r="A16" s="26" t="s">
        <v>151</v>
      </c>
      <c r="B16" s="10" t="s">
        <v>10</v>
      </c>
      <c r="C16" s="9">
        <v>964</v>
      </c>
      <c r="D16" s="9">
        <v>709</v>
      </c>
      <c r="E16" s="9">
        <v>697</v>
      </c>
      <c r="F16" s="9">
        <v>12</v>
      </c>
      <c r="G16" s="9">
        <v>255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30</v>
      </c>
      <c r="D17" s="9">
        <v>16</v>
      </c>
      <c r="E17" s="9">
        <v>16</v>
      </c>
      <c r="F17" s="9" t="s">
        <v>61</v>
      </c>
      <c r="G17" s="9">
        <v>14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236</v>
      </c>
      <c r="D18" s="14">
        <v>193</v>
      </c>
      <c r="E18" s="14">
        <v>186</v>
      </c>
      <c r="F18" s="14">
        <v>7</v>
      </c>
      <c r="G18" s="14">
        <v>43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17981</v>
      </c>
      <c r="D7" s="12">
        <v>11466</v>
      </c>
      <c r="E7" s="12">
        <v>10719</v>
      </c>
      <c r="F7" s="12">
        <v>747</v>
      </c>
      <c r="G7" s="12">
        <v>6515</v>
      </c>
    </row>
    <row r="8" spans="1:12" ht="11.65" customHeight="1" x14ac:dyDescent="0.2">
      <c r="A8" s="26" t="s">
        <v>151</v>
      </c>
      <c r="B8" s="10" t="s">
        <v>10</v>
      </c>
      <c r="C8" s="9">
        <v>10814</v>
      </c>
      <c r="D8" s="9">
        <v>6406</v>
      </c>
      <c r="E8" s="9">
        <v>6186</v>
      </c>
      <c r="F8" s="9">
        <v>220</v>
      </c>
      <c r="G8" s="9">
        <v>4408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336</v>
      </c>
      <c r="D9" s="9">
        <v>216</v>
      </c>
      <c r="E9" s="9">
        <v>204</v>
      </c>
      <c r="F9" s="9">
        <v>12</v>
      </c>
      <c r="G9" s="9">
        <v>120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6831</v>
      </c>
      <c r="D10" s="9">
        <v>4844</v>
      </c>
      <c r="E10" s="9">
        <v>4329</v>
      </c>
      <c r="F10" s="9">
        <v>515</v>
      </c>
      <c r="G10" s="9">
        <v>1987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9475</v>
      </c>
      <c r="D11" s="12">
        <v>5129</v>
      </c>
      <c r="E11" s="12">
        <v>4700</v>
      </c>
      <c r="F11" s="12">
        <v>429</v>
      </c>
      <c r="G11" s="12">
        <v>4346</v>
      </c>
    </row>
    <row r="12" spans="1:12" ht="11.65" customHeight="1" x14ac:dyDescent="0.2">
      <c r="A12" s="26" t="s">
        <v>151</v>
      </c>
      <c r="B12" s="10" t="s">
        <v>10</v>
      </c>
      <c r="C12" s="9">
        <v>5941</v>
      </c>
      <c r="D12" s="9">
        <v>3044</v>
      </c>
      <c r="E12" s="9">
        <v>2921</v>
      </c>
      <c r="F12" s="9">
        <v>123</v>
      </c>
      <c r="G12" s="9">
        <v>2897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196</v>
      </c>
      <c r="D13" s="9">
        <v>109</v>
      </c>
      <c r="E13" s="9">
        <v>101</v>
      </c>
      <c r="F13" s="9">
        <v>8</v>
      </c>
      <c r="G13" s="9">
        <v>87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3338</v>
      </c>
      <c r="D14" s="9">
        <v>1976</v>
      </c>
      <c r="E14" s="9">
        <v>1678</v>
      </c>
      <c r="F14" s="9">
        <v>298</v>
      </c>
      <c r="G14" s="9">
        <v>1362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8506</v>
      </c>
      <c r="D15" s="12">
        <v>6337</v>
      </c>
      <c r="E15" s="12">
        <v>6019</v>
      </c>
      <c r="F15" s="12">
        <v>318</v>
      </c>
      <c r="G15" s="12">
        <v>2169</v>
      </c>
    </row>
    <row r="16" spans="1:12" ht="11.65" customHeight="1" x14ac:dyDescent="0.2">
      <c r="A16" s="26" t="s">
        <v>151</v>
      </c>
      <c r="B16" s="10" t="s">
        <v>10</v>
      </c>
      <c r="C16" s="9">
        <v>4873</v>
      </c>
      <c r="D16" s="9">
        <v>3362</v>
      </c>
      <c r="E16" s="9">
        <v>3265</v>
      </c>
      <c r="F16" s="9">
        <v>97</v>
      </c>
      <c r="G16" s="9">
        <v>1511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140</v>
      </c>
      <c r="D17" s="9">
        <v>107</v>
      </c>
      <c r="E17" s="9">
        <v>103</v>
      </c>
      <c r="F17" s="9">
        <v>4</v>
      </c>
      <c r="G17" s="9">
        <v>33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3493</v>
      </c>
      <c r="D18" s="14">
        <v>2868</v>
      </c>
      <c r="E18" s="14">
        <v>2651</v>
      </c>
      <c r="F18" s="14">
        <v>217</v>
      </c>
      <c r="G18" s="14">
        <v>625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9240</v>
      </c>
      <c r="D7" s="12">
        <v>5966</v>
      </c>
      <c r="E7" s="12">
        <v>5698</v>
      </c>
      <c r="F7" s="12">
        <v>268</v>
      </c>
      <c r="G7" s="12">
        <v>3274</v>
      </c>
    </row>
    <row r="8" spans="1:12" ht="11.65" customHeight="1" x14ac:dyDescent="0.2">
      <c r="A8" s="26" t="s">
        <v>151</v>
      </c>
      <c r="B8" s="10" t="s">
        <v>10</v>
      </c>
      <c r="C8" s="9">
        <v>6650</v>
      </c>
      <c r="D8" s="9">
        <v>4008</v>
      </c>
      <c r="E8" s="9">
        <v>3898</v>
      </c>
      <c r="F8" s="9">
        <v>110</v>
      </c>
      <c r="G8" s="9">
        <v>2642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277</v>
      </c>
      <c r="D9" s="9">
        <v>207</v>
      </c>
      <c r="E9" s="9">
        <v>198</v>
      </c>
      <c r="F9" s="9">
        <v>9</v>
      </c>
      <c r="G9" s="9">
        <v>70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2313</v>
      </c>
      <c r="D10" s="9">
        <v>1751</v>
      </c>
      <c r="E10" s="9">
        <v>1602</v>
      </c>
      <c r="F10" s="9">
        <v>149</v>
      </c>
      <c r="G10" s="9">
        <v>562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4784</v>
      </c>
      <c r="D11" s="12">
        <v>2660</v>
      </c>
      <c r="E11" s="12">
        <v>2502</v>
      </c>
      <c r="F11" s="12">
        <v>158</v>
      </c>
      <c r="G11" s="12">
        <v>2124</v>
      </c>
    </row>
    <row r="12" spans="1:12" ht="11.65" customHeight="1" x14ac:dyDescent="0.2">
      <c r="A12" s="26" t="s">
        <v>151</v>
      </c>
      <c r="B12" s="10" t="s">
        <v>10</v>
      </c>
      <c r="C12" s="9">
        <v>3502</v>
      </c>
      <c r="D12" s="9">
        <v>1824</v>
      </c>
      <c r="E12" s="9">
        <v>1763</v>
      </c>
      <c r="F12" s="9">
        <v>61</v>
      </c>
      <c r="G12" s="9">
        <v>1678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152</v>
      </c>
      <c r="D13" s="9">
        <v>103</v>
      </c>
      <c r="E13" s="9">
        <v>94</v>
      </c>
      <c r="F13" s="9">
        <v>9</v>
      </c>
      <c r="G13" s="9">
        <v>49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1130</v>
      </c>
      <c r="D14" s="9">
        <v>733</v>
      </c>
      <c r="E14" s="9">
        <v>645</v>
      </c>
      <c r="F14" s="9">
        <v>88</v>
      </c>
      <c r="G14" s="9">
        <v>397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4456</v>
      </c>
      <c r="D15" s="12">
        <v>3306</v>
      </c>
      <c r="E15" s="12">
        <v>3196</v>
      </c>
      <c r="F15" s="12">
        <v>110</v>
      </c>
      <c r="G15" s="12">
        <v>1150</v>
      </c>
    </row>
    <row r="16" spans="1:12" ht="11.65" customHeight="1" x14ac:dyDescent="0.2">
      <c r="A16" s="26" t="s">
        <v>151</v>
      </c>
      <c r="B16" s="10" t="s">
        <v>10</v>
      </c>
      <c r="C16" s="9">
        <v>3148</v>
      </c>
      <c r="D16" s="9">
        <v>2184</v>
      </c>
      <c r="E16" s="9">
        <v>2135</v>
      </c>
      <c r="F16" s="9">
        <v>49</v>
      </c>
      <c r="G16" s="9">
        <v>964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125</v>
      </c>
      <c r="D17" s="9">
        <v>104</v>
      </c>
      <c r="E17" s="9">
        <v>104</v>
      </c>
      <c r="F17" s="9" t="s">
        <v>61</v>
      </c>
      <c r="G17" s="9">
        <v>21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1183</v>
      </c>
      <c r="D18" s="14">
        <v>1018</v>
      </c>
      <c r="E18" s="14">
        <v>957</v>
      </c>
      <c r="F18" s="14">
        <v>61</v>
      </c>
      <c r="G18" s="14">
        <v>165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14163</v>
      </c>
      <c r="D7" s="12">
        <v>9581</v>
      </c>
      <c r="E7" s="12">
        <v>8959</v>
      </c>
      <c r="F7" s="12">
        <v>622</v>
      </c>
      <c r="G7" s="12">
        <v>4582</v>
      </c>
    </row>
    <row r="8" spans="1:12" ht="11.65" customHeight="1" x14ac:dyDescent="0.2">
      <c r="A8" s="26" t="s">
        <v>151</v>
      </c>
      <c r="B8" s="10" t="s">
        <v>10</v>
      </c>
      <c r="C8" s="9">
        <v>9973</v>
      </c>
      <c r="D8" s="9">
        <v>6428</v>
      </c>
      <c r="E8" s="9">
        <v>6133</v>
      </c>
      <c r="F8" s="9">
        <v>295</v>
      </c>
      <c r="G8" s="9">
        <v>3545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461</v>
      </c>
      <c r="D9" s="9">
        <v>330</v>
      </c>
      <c r="E9" s="9">
        <v>307</v>
      </c>
      <c r="F9" s="9">
        <v>23</v>
      </c>
      <c r="G9" s="9">
        <v>131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3729</v>
      </c>
      <c r="D10" s="9">
        <v>2823</v>
      </c>
      <c r="E10" s="9">
        <v>2519</v>
      </c>
      <c r="F10" s="9">
        <v>304</v>
      </c>
      <c r="G10" s="9">
        <v>906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7423</v>
      </c>
      <c r="D11" s="12">
        <v>4483</v>
      </c>
      <c r="E11" s="12">
        <v>4092</v>
      </c>
      <c r="F11" s="12">
        <v>391</v>
      </c>
      <c r="G11" s="12">
        <v>2940</v>
      </c>
    </row>
    <row r="12" spans="1:12" ht="11.65" customHeight="1" x14ac:dyDescent="0.2">
      <c r="A12" s="26" t="s">
        <v>151</v>
      </c>
      <c r="B12" s="10" t="s">
        <v>10</v>
      </c>
      <c r="C12" s="9">
        <v>5251</v>
      </c>
      <c r="D12" s="9">
        <v>3020</v>
      </c>
      <c r="E12" s="9">
        <v>2823</v>
      </c>
      <c r="F12" s="9">
        <v>197</v>
      </c>
      <c r="G12" s="9">
        <v>2231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280</v>
      </c>
      <c r="D13" s="9">
        <v>191</v>
      </c>
      <c r="E13" s="9">
        <v>173</v>
      </c>
      <c r="F13" s="9">
        <v>18</v>
      </c>
      <c r="G13" s="9">
        <v>89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1892</v>
      </c>
      <c r="D14" s="9">
        <v>1272</v>
      </c>
      <c r="E14" s="9">
        <v>1096</v>
      </c>
      <c r="F14" s="9">
        <v>176</v>
      </c>
      <c r="G14" s="9">
        <v>620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6740</v>
      </c>
      <c r="D15" s="12">
        <v>5098</v>
      </c>
      <c r="E15" s="12">
        <v>4867</v>
      </c>
      <c r="F15" s="12">
        <v>231</v>
      </c>
      <c r="G15" s="12">
        <v>1642</v>
      </c>
    </row>
    <row r="16" spans="1:12" ht="11.65" customHeight="1" x14ac:dyDescent="0.2">
      <c r="A16" s="26" t="s">
        <v>151</v>
      </c>
      <c r="B16" s="10" t="s">
        <v>10</v>
      </c>
      <c r="C16" s="9">
        <v>4722</v>
      </c>
      <c r="D16" s="9">
        <v>3408</v>
      </c>
      <c r="E16" s="9">
        <v>3310</v>
      </c>
      <c r="F16" s="9">
        <v>98</v>
      </c>
      <c r="G16" s="9">
        <v>1314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181</v>
      </c>
      <c r="D17" s="9">
        <v>139</v>
      </c>
      <c r="E17" s="9">
        <v>134</v>
      </c>
      <c r="F17" s="9">
        <v>5</v>
      </c>
      <c r="G17" s="9">
        <v>42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1837</v>
      </c>
      <c r="D18" s="14">
        <v>1551</v>
      </c>
      <c r="E18" s="14">
        <v>1423</v>
      </c>
      <c r="F18" s="14">
        <v>128</v>
      </c>
      <c r="G18" s="14">
        <v>286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3710</v>
      </c>
      <c r="D7" s="12">
        <v>2387</v>
      </c>
      <c r="E7" s="12">
        <v>2221</v>
      </c>
      <c r="F7" s="12">
        <v>166</v>
      </c>
      <c r="G7" s="12">
        <v>1323</v>
      </c>
    </row>
    <row r="8" spans="1:12" ht="11.65" customHeight="1" x14ac:dyDescent="0.2">
      <c r="A8" s="26" t="s">
        <v>151</v>
      </c>
      <c r="B8" s="10" t="s">
        <v>10</v>
      </c>
      <c r="C8" s="9">
        <v>2394</v>
      </c>
      <c r="D8" s="9">
        <v>1488</v>
      </c>
      <c r="E8" s="9">
        <v>1425</v>
      </c>
      <c r="F8" s="9">
        <v>63</v>
      </c>
      <c r="G8" s="9">
        <v>906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91</v>
      </c>
      <c r="D9" s="9">
        <v>63</v>
      </c>
      <c r="E9" s="9">
        <v>59</v>
      </c>
      <c r="F9" s="9">
        <v>4</v>
      </c>
      <c r="G9" s="9">
        <v>28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1225</v>
      </c>
      <c r="D10" s="9">
        <v>836</v>
      </c>
      <c r="E10" s="9">
        <v>737</v>
      </c>
      <c r="F10" s="9">
        <v>99</v>
      </c>
      <c r="G10" s="9">
        <v>389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1896</v>
      </c>
      <c r="D11" s="12">
        <v>1046</v>
      </c>
      <c r="E11" s="12">
        <v>946</v>
      </c>
      <c r="F11" s="12">
        <v>100</v>
      </c>
      <c r="G11" s="12">
        <v>850</v>
      </c>
    </row>
    <row r="12" spans="1:12" ht="11.65" customHeight="1" x14ac:dyDescent="0.2">
      <c r="A12" s="26" t="s">
        <v>151</v>
      </c>
      <c r="B12" s="10" t="s">
        <v>10</v>
      </c>
      <c r="C12" s="9">
        <v>1270</v>
      </c>
      <c r="D12" s="9">
        <v>697</v>
      </c>
      <c r="E12" s="9">
        <v>658</v>
      </c>
      <c r="F12" s="9">
        <v>39</v>
      </c>
      <c r="G12" s="9">
        <v>573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50</v>
      </c>
      <c r="D13" s="9">
        <v>30</v>
      </c>
      <c r="E13" s="9">
        <v>26</v>
      </c>
      <c r="F13" s="9">
        <v>4</v>
      </c>
      <c r="G13" s="9">
        <v>20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576</v>
      </c>
      <c r="D14" s="9">
        <v>319</v>
      </c>
      <c r="E14" s="9">
        <v>262</v>
      </c>
      <c r="F14" s="9">
        <v>57</v>
      </c>
      <c r="G14" s="9">
        <v>257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1814</v>
      </c>
      <c r="D15" s="12">
        <v>1341</v>
      </c>
      <c r="E15" s="12">
        <v>1275</v>
      </c>
      <c r="F15" s="12">
        <v>66</v>
      </c>
      <c r="G15" s="12">
        <v>473</v>
      </c>
    </row>
    <row r="16" spans="1:12" ht="11.65" customHeight="1" x14ac:dyDescent="0.2">
      <c r="A16" s="26" t="s">
        <v>151</v>
      </c>
      <c r="B16" s="10" t="s">
        <v>10</v>
      </c>
      <c r="C16" s="9">
        <v>1124</v>
      </c>
      <c r="D16" s="9">
        <v>791</v>
      </c>
      <c r="E16" s="9">
        <v>767</v>
      </c>
      <c r="F16" s="9">
        <v>24</v>
      </c>
      <c r="G16" s="9">
        <v>333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41</v>
      </c>
      <c r="D17" s="9">
        <v>33</v>
      </c>
      <c r="E17" s="9">
        <v>33</v>
      </c>
      <c r="F17" s="9" t="s">
        <v>61</v>
      </c>
      <c r="G17" s="9">
        <v>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649</v>
      </c>
      <c r="D18" s="14">
        <v>517</v>
      </c>
      <c r="E18" s="14">
        <v>475</v>
      </c>
      <c r="F18" s="14">
        <v>42</v>
      </c>
      <c r="G18" s="14">
        <v>132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11126</v>
      </c>
      <c r="D7" s="12">
        <v>7314</v>
      </c>
      <c r="E7" s="12">
        <v>6863</v>
      </c>
      <c r="F7" s="12">
        <v>451</v>
      </c>
      <c r="G7" s="12">
        <v>3812</v>
      </c>
    </row>
    <row r="8" spans="1:12" ht="11.65" customHeight="1" x14ac:dyDescent="0.2">
      <c r="A8" s="26" t="s">
        <v>151</v>
      </c>
      <c r="B8" s="10" t="s">
        <v>10</v>
      </c>
      <c r="C8" s="9">
        <v>7299</v>
      </c>
      <c r="D8" s="9">
        <v>4456</v>
      </c>
      <c r="E8" s="9">
        <v>4269</v>
      </c>
      <c r="F8" s="9">
        <v>187</v>
      </c>
      <c r="G8" s="9">
        <v>2843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287</v>
      </c>
      <c r="D9" s="9">
        <v>199</v>
      </c>
      <c r="E9" s="9">
        <v>185</v>
      </c>
      <c r="F9" s="9">
        <v>14</v>
      </c>
      <c r="G9" s="9">
        <v>88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3540</v>
      </c>
      <c r="D10" s="9">
        <v>2659</v>
      </c>
      <c r="E10" s="9">
        <v>2409</v>
      </c>
      <c r="F10" s="9">
        <v>250</v>
      </c>
      <c r="G10" s="9">
        <v>881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5667</v>
      </c>
      <c r="D11" s="12">
        <v>3248</v>
      </c>
      <c r="E11" s="12">
        <v>2958</v>
      </c>
      <c r="F11" s="12">
        <v>290</v>
      </c>
      <c r="G11" s="12">
        <v>2419</v>
      </c>
    </row>
    <row r="12" spans="1:12" ht="11.65" customHeight="1" x14ac:dyDescent="0.2">
      <c r="A12" s="26" t="s">
        <v>151</v>
      </c>
      <c r="B12" s="10" t="s">
        <v>10</v>
      </c>
      <c r="C12" s="9">
        <v>3806</v>
      </c>
      <c r="D12" s="9">
        <v>2018</v>
      </c>
      <c r="E12" s="9">
        <v>1900</v>
      </c>
      <c r="F12" s="9">
        <v>118</v>
      </c>
      <c r="G12" s="9">
        <v>1788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160</v>
      </c>
      <c r="D13" s="9">
        <v>112</v>
      </c>
      <c r="E13" s="9">
        <v>106</v>
      </c>
      <c r="F13" s="9">
        <v>6</v>
      </c>
      <c r="G13" s="9">
        <v>48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1701</v>
      </c>
      <c r="D14" s="9">
        <v>1118</v>
      </c>
      <c r="E14" s="9">
        <v>952</v>
      </c>
      <c r="F14" s="9">
        <v>166</v>
      </c>
      <c r="G14" s="9">
        <v>583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5459</v>
      </c>
      <c r="D15" s="12">
        <v>4066</v>
      </c>
      <c r="E15" s="12">
        <v>3905</v>
      </c>
      <c r="F15" s="12">
        <v>161</v>
      </c>
      <c r="G15" s="12">
        <v>1393</v>
      </c>
    </row>
    <row r="16" spans="1:12" ht="11.65" customHeight="1" x14ac:dyDescent="0.2">
      <c r="A16" s="26" t="s">
        <v>151</v>
      </c>
      <c r="B16" s="10" t="s">
        <v>10</v>
      </c>
      <c r="C16" s="9">
        <v>3493</v>
      </c>
      <c r="D16" s="9">
        <v>2438</v>
      </c>
      <c r="E16" s="9">
        <v>2369</v>
      </c>
      <c r="F16" s="9">
        <v>69</v>
      </c>
      <c r="G16" s="9">
        <v>1055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127</v>
      </c>
      <c r="D17" s="9">
        <v>87</v>
      </c>
      <c r="E17" s="9">
        <v>79</v>
      </c>
      <c r="F17" s="9">
        <v>8</v>
      </c>
      <c r="G17" s="9">
        <v>40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1839</v>
      </c>
      <c r="D18" s="14">
        <v>1541</v>
      </c>
      <c r="E18" s="14">
        <v>1457</v>
      </c>
      <c r="F18" s="14">
        <v>84</v>
      </c>
      <c r="G18" s="14">
        <v>298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10231</v>
      </c>
      <c r="D7" s="12">
        <v>6506</v>
      </c>
      <c r="E7" s="12">
        <v>6148</v>
      </c>
      <c r="F7" s="12">
        <v>358</v>
      </c>
      <c r="G7" s="12">
        <v>3725</v>
      </c>
    </row>
    <row r="8" spans="1:12" ht="11.65" customHeight="1" x14ac:dyDescent="0.2">
      <c r="A8" s="26" t="s">
        <v>151</v>
      </c>
      <c r="B8" s="10" t="s">
        <v>10</v>
      </c>
      <c r="C8" s="9">
        <v>6855</v>
      </c>
      <c r="D8" s="9">
        <v>4083</v>
      </c>
      <c r="E8" s="9">
        <v>3939</v>
      </c>
      <c r="F8" s="9">
        <v>144</v>
      </c>
      <c r="G8" s="9">
        <v>2772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220</v>
      </c>
      <c r="D9" s="9">
        <v>156</v>
      </c>
      <c r="E9" s="9">
        <v>135</v>
      </c>
      <c r="F9" s="9">
        <v>21</v>
      </c>
      <c r="G9" s="9">
        <v>64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3156</v>
      </c>
      <c r="D10" s="9">
        <v>2267</v>
      </c>
      <c r="E10" s="9">
        <v>2074</v>
      </c>
      <c r="F10" s="9">
        <v>193</v>
      </c>
      <c r="G10" s="9">
        <v>889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5218</v>
      </c>
      <c r="D11" s="12">
        <v>2830</v>
      </c>
      <c r="E11" s="12">
        <v>2610</v>
      </c>
      <c r="F11" s="12">
        <v>220</v>
      </c>
      <c r="G11" s="12">
        <v>2388</v>
      </c>
    </row>
    <row r="12" spans="1:12" ht="11.65" customHeight="1" x14ac:dyDescent="0.2">
      <c r="A12" s="26" t="s">
        <v>151</v>
      </c>
      <c r="B12" s="10" t="s">
        <v>10</v>
      </c>
      <c r="C12" s="9">
        <v>3575</v>
      </c>
      <c r="D12" s="9">
        <v>1852</v>
      </c>
      <c r="E12" s="9">
        <v>1758</v>
      </c>
      <c r="F12" s="9">
        <v>94</v>
      </c>
      <c r="G12" s="9">
        <v>1723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116</v>
      </c>
      <c r="D13" s="9">
        <v>80</v>
      </c>
      <c r="E13" s="9">
        <v>67</v>
      </c>
      <c r="F13" s="9">
        <v>13</v>
      </c>
      <c r="G13" s="9">
        <v>36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1527</v>
      </c>
      <c r="D14" s="9">
        <v>898</v>
      </c>
      <c r="E14" s="9">
        <v>785</v>
      </c>
      <c r="F14" s="9">
        <v>113</v>
      </c>
      <c r="G14" s="9">
        <v>629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5013</v>
      </c>
      <c r="D15" s="12">
        <v>3676</v>
      </c>
      <c r="E15" s="12">
        <v>3538</v>
      </c>
      <c r="F15" s="12">
        <v>138</v>
      </c>
      <c r="G15" s="12">
        <v>1337</v>
      </c>
    </row>
    <row r="16" spans="1:12" ht="11.65" customHeight="1" x14ac:dyDescent="0.2">
      <c r="A16" s="26" t="s">
        <v>151</v>
      </c>
      <c r="B16" s="10" t="s">
        <v>10</v>
      </c>
      <c r="C16" s="9">
        <v>3280</v>
      </c>
      <c r="D16" s="9">
        <v>2231</v>
      </c>
      <c r="E16" s="9">
        <v>2181</v>
      </c>
      <c r="F16" s="9">
        <v>50</v>
      </c>
      <c r="G16" s="9">
        <v>1049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104</v>
      </c>
      <c r="D17" s="9">
        <v>76</v>
      </c>
      <c r="E17" s="9">
        <v>68</v>
      </c>
      <c r="F17" s="9">
        <v>8</v>
      </c>
      <c r="G17" s="9">
        <v>28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1629</v>
      </c>
      <c r="D18" s="14">
        <v>1369</v>
      </c>
      <c r="E18" s="14">
        <v>1289</v>
      </c>
      <c r="F18" s="14">
        <v>80</v>
      </c>
      <c r="G18" s="14">
        <v>260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547403</v>
      </c>
      <c r="D7" s="12">
        <v>344136</v>
      </c>
      <c r="E7" s="12">
        <v>313035</v>
      </c>
      <c r="F7" s="12">
        <v>31101</v>
      </c>
      <c r="G7" s="12">
        <v>203267</v>
      </c>
    </row>
    <row r="8" spans="1:12" ht="11.65" customHeight="1" x14ac:dyDescent="0.2">
      <c r="A8" s="26" t="s">
        <v>151</v>
      </c>
      <c r="B8" s="10" t="s">
        <v>10</v>
      </c>
      <c r="C8" s="9">
        <v>402089</v>
      </c>
      <c r="D8" s="9">
        <v>239322</v>
      </c>
      <c r="E8" s="9">
        <v>224347</v>
      </c>
      <c r="F8" s="9">
        <v>14975</v>
      </c>
      <c r="G8" s="9">
        <v>162767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11338</v>
      </c>
      <c r="D9" s="9">
        <v>7287</v>
      </c>
      <c r="E9" s="9">
        <v>6501</v>
      </c>
      <c r="F9" s="9">
        <v>786</v>
      </c>
      <c r="G9" s="9">
        <v>4051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133976</v>
      </c>
      <c r="D10" s="9">
        <v>97527</v>
      </c>
      <c r="E10" s="9">
        <v>82187</v>
      </c>
      <c r="F10" s="9">
        <v>15340</v>
      </c>
      <c r="G10" s="9">
        <v>36449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292040</v>
      </c>
      <c r="D11" s="12">
        <v>162577</v>
      </c>
      <c r="E11" s="12">
        <v>143941</v>
      </c>
      <c r="F11" s="12">
        <v>18636</v>
      </c>
      <c r="G11" s="12">
        <v>129463</v>
      </c>
    </row>
    <row r="12" spans="1:12" ht="11.65" customHeight="1" x14ac:dyDescent="0.2">
      <c r="A12" s="26" t="s">
        <v>151</v>
      </c>
      <c r="B12" s="10" t="s">
        <v>10</v>
      </c>
      <c r="C12" s="9">
        <v>221516</v>
      </c>
      <c r="D12" s="9">
        <v>117675</v>
      </c>
      <c r="E12" s="9">
        <v>108233</v>
      </c>
      <c r="F12" s="9">
        <v>9442</v>
      </c>
      <c r="G12" s="9">
        <v>103841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6103</v>
      </c>
      <c r="D13" s="9">
        <v>3639</v>
      </c>
      <c r="E13" s="9">
        <v>3171</v>
      </c>
      <c r="F13" s="9">
        <v>468</v>
      </c>
      <c r="G13" s="9">
        <v>2464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64421</v>
      </c>
      <c r="D14" s="9">
        <v>41263</v>
      </c>
      <c r="E14" s="9">
        <v>32537</v>
      </c>
      <c r="F14" s="9">
        <v>8726</v>
      </c>
      <c r="G14" s="9">
        <v>23158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255363</v>
      </c>
      <c r="D15" s="12">
        <v>181559</v>
      </c>
      <c r="E15" s="12">
        <v>169094</v>
      </c>
      <c r="F15" s="12">
        <v>12465</v>
      </c>
      <c r="G15" s="12">
        <v>73804</v>
      </c>
    </row>
    <row r="16" spans="1:12" ht="11.65" customHeight="1" x14ac:dyDescent="0.2">
      <c r="A16" s="26" t="s">
        <v>151</v>
      </c>
      <c r="B16" s="10" t="s">
        <v>10</v>
      </c>
      <c r="C16" s="9">
        <v>180573</v>
      </c>
      <c r="D16" s="9">
        <v>121647</v>
      </c>
      <c r="E16" s="9">
        <v>116114</v>
      </c>
      <c r="F16" s="9">
        <v>5533</v>
      </c>
      <c r="G16" s="9">
        <v>58926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5235</v>
      </c>
      <c r="D17" s="9">
        <v>3648</v>
      </c>
      <c r="E17" s="9">
        <v>3330</v>
      </c>
      <c r="F17" s="9">
        <v>318</v>
      </c>
      <c r="G17" s="9">
        <v>1587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69555</v>
      </c>
      <c r="D18" s="14">
        <v>56264</v>
      </c>
      <c r="E18" s="14">
        <v>49650</v>
      </c>
      <c r="F18" s="14">
        <v>6614</v>
      </c>
      <c r="G18" s="14">
        <v>13291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69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104302</v>
      </c>
      <c r="D7" s="12">
        <v>69207</v>
      </c>
      <c r="E7" s="12">
        <v>62682</v>
      </c>
      <c r="F7" s="12">
        <v>6525</v>
      </c>
      <c r="G7" s="12">
        <v>35095</v>
      </c>
    </row>
    <row r="8" spans="1:12" ht="11.65" customHeight="1" x14ac:dyDescent="0.2">
      <c r="A8" s="26" t="s">
        <v>151</v>
      </c>
      <c r="B8" s="10" t="s">
        <v>10</v>
      </c>
      <c r="C8" s="9">
        <v>52909</v>
      </c>
      <c r="D8" s="9">
        <v>33669</v>
      </c>
      <c r="E8" s="9">
        <v>31585</v>
      </c>
      <c r="F8" s="9">
        <v>2084</v>
      </c>
      <c r="G8" s="9">
        <v>19240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2706</v>
      </c>
      <c r="D9" s="9">
        <v>1748</v>
      </c>
      <c r="E9" s="9">
        <v>1599</v>
      </c>
      <c r="F9" s="9">
        <v>149</v>
      </c>
      <c r="G9" s="9">
        <v>958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48687</v>
      </c>
      <c r="D10" s="9">
        <v>33790</v>
      </c>
      <c r="E10" s="9">
        <v>29498</v>
      </c>
      <c r="F10" s="9">
        <v>4292</v>
      </c>
      <c r="G10" s="9">
        <v>14897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53495</v>
      </c>
      <c r="D11" s="12">
        <v>30189</v>
      </c>
      <c r="E11" s="12">
        <v>26103</v>
      </c>
      <c r="F11" s="12">
        <v>4086</v>
      </c>
      <c r="G11" s="12">
        <v>23306</v>
      </c>
    </row>
    <row r="12" spans="1:12" ht="11.65" customHeight="1" x14ac:dyDescent="0.2">
      <c r="A12" s="26" t="s">
        <v>151</v>
      </c>
      <c r="B12" s="10" t="s">
        <v>10</v>
      </c>
      <c r="C12" s="9">
        <v>27517</v>
      </c>
      <c r="D12" s="9">
        <v>15088</v>
      </c>
      <c r="E12" s="9">
        <v>13661</v>
      </c>
      <c r="F12" s="9">
        <v>1427</v>
      </c>
      <c r="G12" s="9">
        <v>12429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1488</v>
      </c>
      <c r="D13" s="9">
        <v>871</v>
      </c>
      <c r="E13" s="9">
        <v>774</v>
      </c>
      <c r="F13" s="9">
        <v>97</v>
      </c>
      <c r="G13" s="9">
        <v>617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24490</v>
      </c>
      <c r="D14" s="9">
        <v>14230</v>
      </c>
      <c r="E14" s="9">
        <v>11668</v>
      </c>
      <c r="F14" s="9">
        <v>2562</v>
      </c>
      <c r="G14" s="9">
        <v>10260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50807</v>
      </c>
      <c r="D15" s="12">
        <v>39018</v>
      </c>
      <c r="E15" s="12">
        <v>36579</v>
      </c>
      <c r="F15" s="12">
        <v>2439</v>
      </c>
      <c r="G15" s="12">
        <v>11789</v>
      </c>
    </row>
    <row r="16" spans="1:12" ht="11.65" customHeight="1" x14ac:dyDescent="0.2">
      <c r="A16" s="26" t="s">
        <v>151</v>
      </c>
      <c r="B16" s="10" t="s">
        <v>10</v>
      </c>
      <c r="C16" s="9">
        <v>25392</v>
      </c>
      <c r="D16" s="9">
        <v>18581</v>
      </c>
      <c r="E16" s="9">
        <v>17924</v>
      </c>
      <c r="F16" s="9">
        <v>657</v>
      </c>
      <c r="G16" s="9">
        <v>6811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1218</v>
      </c>
      <c r="D17" s="9">
        <v>877</v>
      </c>
      <c r="E17" s="9">
        <v>825</v>
      </c>
      <c r="F17" s="9">
        <v>52</v>
      </c>
      <c r="G17" s="9">
        <v>341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24197</v>
      </c>
      <c r="D18" s="14">
        <v>19560</v>
      </c>
      <c r="E18" s="14">
        <v>17830</v>
      </c>
      <c r="F18" s="14">
        <v>1730</v>
      </c>
      <c r="G18" s="14">
        <v>4637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365368</v>
      </c>
      <c r="D7" s="12">
        <v>240522</v>
      </c>
      <c r="E7" s="12">
        <v>217234</v>
      </c>
      <c r="F7" s="12">
        <v>23288</v>
      </c>
      <c r="G7" s="12">
        <v>124846</v>
      </c>
    </row>
    <row r="8" spans="1:12" ht="11.65" customHeight="1" x14ac:dyDescent="0.2">
      <c r="A8" s="26" t="s">
        <v>151</v>
      </c>
      <c r="B8" s="10" t="s">
        <v>10</v>
      </c>
      <c r="C8" s="9">
        <v>247965</v>
      </c>
      <c r="D8" s="9">
        <v>155423</v>
      </c>
      <c r="E8" s="9">
        <v>145760</v>
      </c>
      <c r="F8" s="9">
        <v>9663</v>
      </c>
      <c r="G8" s="9">
        <v>92542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8346</v>
      </c>
      <c r="D9" s="9">
        <v>5708</v>
      </c>
      <c r="E9" s="9">
        <v>5061</v>
      </c>
      <c r="F9" s="9">
        <v>647</v>
      </c>
      <c r="G9" s="9">
        <v>2638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109057</v>
      </c>
      <c r="D10" s="9">
        <v>79391</v>
      </c>
      <c r="E10" s="9">
        <v>66413</v>
      </c>
      <c r="F10" s="9">
        <v>12978</v>
      </c>
      <c r="G10" s="9">
        <v>29666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193468</v>
      </c>
      <c r="D11" s="12">
        <v>112955</v>
      </c>
      <c r="E11" s="12">
        <v>99122</v>
      </c>
      <c r="F11" s="12">
        <v>13833</v>
      </c>
      <c r="G11" s="12">
        <v>80513</v>
      </c>
    </row>
    <row r="12" spans="1:12" ht="11.65" customHeight="1" x14ac:dyDescent="0.2">
      <c r="A12" s="26" t="s">
        <v>151</v>
      </c>
      <c r="B12" s="10" t="s">
        <v>10</v>
      </c>
      <c r="C12" s="9">
        <v>134761</v>
      </c>
      <c r="D12" s="9">
        <v>74641</v>
      </c>
      <c r="E12" s="9">
        <v>68475</v>
      </c>
      <c r="F12" s="9">
        <v>6166</v>
      </c>
      <c r="G12" s="9">
        <v>60120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4622</v>
      </c>
      <c r="D13" s="9">
        <v>2975</v>
      </c>
      <c r="E13" s="9">
        <v>2572</v>
      </c>
      <c r="F13" s="9">
        <v>403</v>
      </c>
      <c r="G13" s="9">
        <v>1647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54085</v>
      </c>
      <c r="D14" s="9">
        <v>35339</v>
      </c>
      <c r="E14" s="9">
        <v>28075</v>
      </c>
      <c r="F14" s="9">
        <v>7264</v>
      </c>
      <c r="G14" s="9">
        <v>18746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171900</v>
      </c>
      <c r="D15" s="12">
        <v>127567</v>
      </c>
      <c r="E15" s="12">
        <v>118112</v>
      </c>
      <c r="F15" s="12">
        <v>9455</v>
      </c>
      <c r="G15" s="12">
        <v>44333</v>
      </c>
    </row>
    <row r="16" spans="1:12" ht="11.65" customHeight="1" x14ac:dyDescent="0.2">
      <c r="A16" s="26" t="s">
        <v>151</v>
      </c>
      <c r="B16" s="10" t="s">
        <v>10</v>
      </c>
      <c r="C16" s="9">
        <v>113204</v>
      </c>
      <c r="D16" s="9">
        <v>80782</v>
      </c>
      <c r="E16" s="9">
        <v>77285</v>
      </c>
      <c r="F16" s="9">
        <v>3497</v>
      </c>
      <c r="G16" s="9">
        <v>32422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3724</v>
      </c>
      <c r="D17" s="9">
        <v>2733</v>
      </c>
      <c r="E17" s="9">
        <v>2489</v>
      </c>
      <c r="F17" s="9">
        <v>244</v>
      </c>
      <c r="G17" s="9">
        <v>991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54972</v>
      </c>
      <c r="D18" s="14">
        <v>44052</v>
      </c>
      <c r="E18" s="14">
        <v>38338</v>
      </c>
      <c r="F18" s="14">
        <v>5714</v>
      </c>
      <c r="G18" s="14">
        <v>10920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17839</v>
      </c>
      <c r="D7" s="12">
        <v>10514</v>
      </c>
      <c r="E7" s="12">
        <v>9676</v>
      </c>
      <c r="F7" s="12">
        <v>838</v>
      </c>
      <c r="G7" s="12">
        <v>7325</v>
      </c>
    </row>
    <row r="8" spans="1:12" ht="11.65" customHeight="1" x14ac:dyDescent="0.2">
      <c r="A8" s="26" t="s">
        <v>151</v>
      </c>
      <c r="B8" s="10" t="s">
        <v>10</v>
      </c>
      <c r="C8" s="9">
        <v>11816</v>
      </c>
      <c r="D8" s="9">
        <v>6432</v>
      </c>
      <c r="E8" s="9">
        <v>6117</v>
      </c>
      <c r="F8" s="9">
        <v>315</v>
      </c>
      <c r="G8" s="9">
        <v>5384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377</v>
      </c>
      <c r="D9" s="9">
        <v>224</v>
      </c>
      <c r="E9" s="9">
        <v>190</v>
      </c>
      <c r="F9" s="9">
        <v>34</v>
      </c>
      <c r="G9" s="9">
        <v>153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5646</v>
      </c>
      <c r="D10" s="9">
        <v>3858</v>
      </c>
      <c r="E10" s="9">
        <v>3369</v>
      </c>
      <c r="F10" s="9">
        <v>489</v>
      </c>
      <c r="G10" s="9">
        <v>1788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9318</v>
      </c>
      <c r="D11" s="12">
        <v>4693</v>
      </c>
      <c r="E11" s="12">
        <v>4173</v>
      </c>
      <c r="F11" s="12">
        <v>520</v>
      </c>
      <c r="G11" s="12">
        <v>4625</v>
      </c>
    </row>
    <row r="12" spans="1:12" ht="11.65" customHeight="1" x14ac:dyDescent="0.2">
      <c r="A12" s="26" t="s">
        <v>151</v>
      </c>
      <c r="B12" s="10" t="s">
        <v>10</v>
      </c>
      <c r="C12" s="9">
        <v>6386</v>
      </c>
      <c r="D12" s="9">
        <v>3011</v>
      </c>
      <c r="E12" s="9">
        <v>2830</v>
      </c>
      <c r="F12" s="9">
        <v>181</v>
      </c>
      <c r="G12" s="9">
        <v>3375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216</v>
      </c>
      <c r="D13" s="9">
        <v>112</v>
      </c>
      <c r="E13" s="9">
        <v>92</v>
      </c>
      <c r="F13" s="9">
        <v>20</v>
      </c>
      <c r="G13" s="9">
        <v>104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2716</v>
      </c>
      <c r="D14" s="9">
        <v>1570</v>
      </c>
      <c r="E14" s="9">
        <v>1251</v>
      </c>
      <c r="F14" s="9">
        <v>319</v>
      </c>
      <c r="G14" s="9">
        <v>1146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8521</v>
      </c>
      <c r="D15" s="12">
        <v>5821</v>
      </c>
      <c r="E15" s="12">
        <v>5503</v>
      </c>
      <c r="F15" s="12">
        <v>318</v>
      </c>
      <c r="G15" s="12">
        <v>2700</v>
      </c>
    </row>
    <row r="16" spans="1:12" ht="11.65" customHeight="1" x14ac:dyDescent="0.2">
      <c r="A16" s="26" t="s">
        <v>151</v>
      </c>
      <c r="B16" s="10" t="s">
        <v>10</v>
      </c>
      <c r="C16" s="9">
        <v>5430</v>
      </c>
      <c r="D16" s="9">
        <v>3421</v>
      </c>
      <c r="E16" s="9">
        <v>3287</v>
      </c>
      <c r="F16" s="9">
        <v>134</v>
      </c>
      <c r="G16" s="9">
        <v>2009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161</v>
      </c>
      <c r="D17" s="9">
        <v>112</v>
      </c>
      <c r="E17" s="9">
        <v>98</v>
      </c>
      <c r="F17" s="9">
        <v>14</v>
      </c>
      <c r="G17" s="9">
        <v>49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2930</v>
      </c>
      <c r="D18" s="14">
        <v>2288</v>
      </c>
      <c r="E18" s="14">
        <v>2118</v>
      </c>
      <c r="F18" s="14">
        <v>170</v>
      </c>
      <c r="G18" s="14">
        <v>642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27643</v>
      </c>
      <c r="D7" s="12">
        <v>17839</v>
      </c>
      <c r="E7" s="12">
        <v>16785</v>
      </c>
      <c r="F7" s="12">
        <v>1054</v>
      </c>
      <c r="G7" s="12">
        <v>9804</v>
      </c>
    </row>
    <row r="8" spans="1:12" ht="11.65" customHeight="1" x14ac:dyDescent="0.2">
      <c r="A8" s="26" t="s">
        <v>151</v>
      </c>
      <c r="B8" s="10" t="s">
        <v>10</v>
      </c>
      <c r="C8" s="9">
        <v>17987</v>
      </c>
      <c r="D8" s="9">
        <v>10948</v>
      </c>
      <c r="E8" s="9">
        <v>10547</v>
      </c>
      <c r="F8" s="9">
        <v>401</v>
      </c>
      <c r="G8" s="9">
        <v>7039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664</v>
      </c>
      <c r="D9" s="9">
        <v>409</v>
      </c>
      <c r="E9" s="9">
        <v>370</v>
      </c>
      <c r="F9" s="9">
        <v>39</v>
      </c>
      <c r="G9" s="9">
        <v>255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8992</v>
      </c>
      <c r="D10" s="9">
        <v>6482</v>
      </c>
      <c r="E10" s="9">
        <v>5868</v>
      </c>
      <c r="F10" s="9">
        <v>614</v>
      </c>
      <c r="G10" s="9">
        <v>2510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14123</v>
      </c>
      <c r="D11" s="12">
        <v>7890</v>
      </c>
      <c r="E11" s="12">
        <v>7227</v>
      </c>
      <c r="F11" s="12">
        <v>663</v>
      </c>
      <c r="G11" s="12">
        <v>6233</v>
      </c>
    </row>
    <row r="12" spans="1:12" ht="11.65" customHeight="1" x14ac:dyDescent="0.2">
      <c r="A12" s="26" t="s">
        <v>151</v>
      </c>
      <c r="B12" s="10" t="s">
        <v>10</v>
      </c>
      <c r="C12" s="9">
        <v>9412</v>
      </c>
      <c r="D12" s="9">
        <v>5008</v>
      </c>
      <c r="E12" s="9">
        <v>4763</v>
      </c>
      <c r="F12" s="9">
        <v>245</v>
      </c>
      <c r="G12" s="9">
        <v>4404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381</v>
      </c>
      <c r="D13" s="9">
        <v>219</v>
      </c>
      <c r="E13" s="9">
        <v>192</v>
      </c>
      <c r="F13" s="9">
        <v>27</v>
      </c>
      <c r="G13" s="9">
        <v>162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4330</v>
      </c>
      <c r="D14" s="9">
        <v>2663</v>
      </c>
      <c r="E14" s="9">
        <v>2272</v>
      </c>
      <c r="F14" s="9">
        <v>391</v>
      </c>
      <c r="G14" s="9">
        <v>1667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13520</v>
      </c>
      <c r="D15" s="12">
        <v>9949</v>
      </c>
      <c r="E15" s="12">
        <v>9558</v>
      </c>
      <c r="F15" s="12">
        <v>391</v>
      </c>
      <c r="G15" s="12">
        <v>3571</v>
      </c>
    </row>
    <row r="16" spans="1:12" ht="11.65" customHeight="1" x14ac:dyDescent="0.2">
      <c r="A16" s="26" t="s">
        <v>151</v>
      </c>
      <c r="B16" s="10" t="s">
        <v>10</v>
      </c>
      <c r="C16" s="9">
        <v>8575</v>
      </c>
      <c r="D16" s="9">
        <v>5940</v>
      </c>
      <c r="E16" s="9">
        <v>5784</v>
      </c>
      <c r="F16" s="9">
        <v>156</v>
      </c>
      <c r="G16" s="9">
        <v>2635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283</v>
      </c>
      <c r="D17" s="9">
        <v>190</v>
      </c>
      <c r="E17" s="9">
        <v>178</v>
      </c>
      <c r="F17" s="9">
        <v>12</v>
      </c>
      <c r="G17" s="9">
        <v>93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4662</v>
      </c>
      <c r="D18" s="14">
        <v>3819</v>
      </c>
      <c r="E18" s="14">
        <v>3596</v>
      </c>
      <c r="F18" s="14">
        <v>223</v>
      </c>
      <c r="G18" s="14">
        <v>843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9467</v>
      </c>
      <c r="D7" s="12">
        <v>6363</v>
      </c>
      <c r="E7" s="12">
        <v>6072</v>
      </c>
      <c r="F7" s="12">
        <v>291</v>
      </c>
      <c r="G7" s="12">
        <v>3104</v>
      </c>
    </row>
    <row r="8" spans="1:12" ht="11.65" customHeight="1" x14ac:dyDescent="0.2">
      <c r="A8" s="26" t="s">
        <v>151</v>
      </c>
      <c r="B8" s="10" t="s">
        <v>10</v>
      </c>
      <c r="C8" s="9">
        <v>7216</v>
      </c>
      <c r="D8" s="9">
        <v>4601</v>
      </c>
      <c r="E8" s="9">
        <v>4472</v>
      </c>
      <c r="F8" s="9">
        <v>129</v>
      </c>
      <c r="G8" s="9">
        <v>2615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211</v>
      </c>
      <c r="D9" s="9">
        <v>162</v>
      </c>
      <c r="E9" s="9">
        <v>153</v>
      </c>
      <c r="F9" s="9">
        <v>9</v>
      </c>
      <c r="G9" s="9">
        <v>49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2040</v>
      </c>
      <c r="D10" s="9">
        <v>1600</v>
      </c>
      <c r="E10" s="9">
        <v>1447</v>
      </c>
      <c r="F10" s="9">
        <v>153</v>
      </c>
      <c r="G10" s="9">
        <v>440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4797</v>
      </c>
      <c r="D11" s="12">
        <v>2827</v>
      </c>
      <c r="E11" s="12">
        <v>2630</v>
      </c>
      <c r="F11" s="12">
        <v>197</v>
      </c>
      <c r="G11" s="12">
        <v>1970</v>
      </c>
    </row>
    <row r="12" spans="1:12" ht="11.65" customHeight="1" x14ac:dyDescent="0.2">
      <c r="A12" s="26" t="s">
        <v>151</v>
      </c>
      <c r="B12" s="10" t="s">
        <v>10</v>
      </c>
      <c r="C12" s="9">
        <v>3771</v>
      </c>
      <c r="D12" s="9">
        <v>2116</v>
      </c>
      <c r="E12" s="9">
        <v>2027</v>
      </c>
      <c r="F12" s="9">
        <v>89</v>
      </c>
      <c r="G12" s="9">
        <v>1655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120</v>
      </c>
      <c r="D13" s="9">
        <v>92</v>
      </c>
      <c r="E13" s="9">
        <v>86</v>
      </c>
      <c r="F13" s="9">
        <v>6</v>
      </c>
      <c r="G13" s="9">
        <v>28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906</v>
      </c>
      <c r="D14" s="9">
        <v>619</v>
      </c>
      <c r="E14" s="9">
        <v>517</v>
      </c>
      <c r="F14" s="9">
        <v>102</v>
      </c>
      <c r="G14" s="9">
        <v>287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4670</v>
      </c>
      <c r="D15" s="12">
        <v>3536</v>
      </c>
      <c r="E15" s="12">
        <v>3442</v>
      </c>
      <c r="F15" s="12">
        <v>94</v>
      </c>
      <c r="G15" s="12">
        <v>1134</v>
      </c>
    </row>
    <row r="16" spans="1:12" ht="11.65" customHeight="1" x14ac:dyDescent="0.2">
      <c r="A16" s="26" t="s">
        <v>151</v>
      </c>
      <c r="B16" s="10" t="s">
        <v>10</v>
      </c>
      <c r="C16" s="9">
        <v>3445</v>
      </c>
      <c r="D16" s="9">
        <v>2485</v>
      </c>
      <c r="E16" s="9">
        <v>2445</v>
      </c>
      <c r="F16" s="9">
        <v>40</v>
      </c>
      <c r="G16" s="9">
        <v>960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91</v>
      </c>
      <c r="D17" s="9">
        <v>70</v>
      </c>
      <c r="E17" s="9">
        <v>67</v>
      </c>
      <c r="F17" s="9">
        <v>3</v>
      </c>
      <c r="G17" s="9">
        <v>21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1134</v>
      </c>
      <c r="D18" s="14">
        <v>981</v>
      </c>
      <c r="E18" s="14">
        <v>930</v>
      </c>
      <c r="F18" s="14">
        <v>51</v>
      </c>
      <c r="G18" s="14">
        <v>153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8495</v>
      </c>
      <c r="D7" s="12">
        <v>5517</v>
      </c>
      <c r="E7" s="12">
        <v>5087</v>
      </c>
      <c r="F7" s="12">
        <v>430</v>
      </c>
      <c r="G7" s="12">
        <v>2978</v>
      </c>
    </row>
    <row r="8" spans="1:12" ht="11.65" customHeight="1" x14ac:dyDescent="0.2">
      <c r="A8" s="26" t="s">
        <v>151</v>
      </c>
      <c r="B8" s="10" t="s">
        <v>10</v>
      </c>
      <c r="C8" s="9">
        <v>6384</v>
      </c>
      <c r="D8" s="9">
        <v>3940</v>
      </c>
      <c r="E8" s="9">
        <v>3734</v>
      </c>
      <c r="F8" s="9">
        <v>206</v>
      </c>
      <c r="G8" s="9">
        <v>2444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719</v>
      </c>
      <c r="D9" s="9">
        <v>527</v>
      </c>
      <c r="E9" s="9">
        <v>449</v>
      </c>
      <c r="F9" s="9">
        <v>78</v>
      </c>
      <c r="G9" s="9">
        <v>192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1392</v>
      </c>
      <c r="D10" s="9">
        <v>1050</v>
      </c>
      <c r="E10" s="9">
        <v>904</v>
      </c>
      <c r="F10" s="9">
        <v>146</v>
      </c>
      <c r="G10" s="9">
        <v>342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4346</v>
      </c>
      <c r="D11" s="12">
        <v>2424</v>
      </c>
      <c r="E11" s="12">
        <v>2168</v>
      </c>
      <c r="F11" s="12">
        <v>256</v>
      </c>
      <c r="G11" s="12">
        <v>1922</v>
      </c>
    </row>
    <row r="12" spans="1:12" ht="11.65" customHeight="1" x14ac:dyDescent="0.2">
      <c r="A12" s="26" t="s">
        <v>151</v>
      </c>
      <c r="B12" s="10" t="s">
        <v>10</v>
      </c>
      <c r="C12" s="9">
        <v>3337</v>
      </c>
      <c r="D12" s="9">
        <v>1763</v>
      </c>
      <c r="E12" s="9">
        <v>1646</v>
      </c>
      <c r="F12" s="9">
        <v>117</v>
      </c>
      <c r="G12" s="9">
        <v>1574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425</v>
      </c>
      <c r="D13" s="9">
        <v>297</v>
      </c>
      <c r="E13" s="9">
        <v>241</v>
      </c>
      <c r="F13" s="9">
        <v>56</v>
      </c>
      <c r="G13" s="9">
        <v>128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584</v>
      </c>
      <c r="D14" s="9">
        <v>364</v>
      </c>
      <c r="E14" s="9">
        <v>281</v>
      </c>
      <c r="F14" s="9">
        <v>83</v>
      </c>
      <c r="G14" s="9">
        <v>220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4149</v>
      </c>
      <c r="D15" s="12">
        <v>3093</v>
      </c>
      <c r="E15" s="12">
        <v>2919</v>
      </c>
      <c r="F15" s="12">
        <v>174</v>
      </c>
      <c r="G15" s="12">
        <v>1056</v>
      </c>
    </row>
    <row r="16" spans="1:12" ht="11.65" customHeight="1" x14ac:dyDescent="0.2">
      <c r="A16" s="26" t="s">
        <v>151</v>
      </c>
      <c r="B16" s="10" t="s">
        <v>10</v>
      </c>
      <c r="C16" s="9">
        <v>3047</v>
      </c>
      <c r="D16" s="9">
        <v>2177</v>
      </c>
      <c r="E16" s="9">
        <v>2088</v>
      </c>
      <c r="F16" s="9">
        <v>89</v>
      </c>
      <c r="G16" s="9">
        <v>870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294</v>
      </c>
      <c r="D17" s="9">
        <v>230</v>
      </c>
      <c r="E17" s="9">
        <v>208</v>
      </c>
      <c r="F17" s="9">
        <v>22</v>
      </c>
      <c r="G17" s="9">
        <v>64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808</v>
      </c>
      <c r="D18" s="14">
        <v>686</v>
      </c>
      <c r="E18" s="14">
        <v>623</v>
      </c>
      <c r="F18" s="14">
        <v>63</v>
      </c>
      <c r="G18" s="14">
        <v>122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152262</v>
      </c>
      <c r="D7" s="12">
        <v>97383</v>
      </c>
      <c r="E7" s="12">
        <v>87452</v>
      </c>
      <c r="F7" s="12">
        <v>9931</v>
      </c>
      <c r="G7" s="12">
        <v>54879</v>
      </c>
    </row>
    <row r="8" spans="1:12" ht="11.65" customHeight="1" x14ac:dyDescent="0.2">
      <c r="A8" s="26" t="s">
        <v>151</v>
      </c>
      <c r="B8" s="10" t="s">
        <v>10</v>
      </c>
      <c r="C8" s="9">
        <v>102676</v>
      </c>
      <c r="D8" s="9">
        <v>61593</v>
      </c>
      <c r="E8" s="9">
        <v>57552</v>
      </c>
      <c r="F8" s="9">
        <v>4041</v>
      </c>
      <c r="G8" s="9">
        <v>41083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3086</v>
      </c>
      <c r="D9" s="9">
        <v>2002</v>
      </c>
      <c r="E9" s="9">
        <v>1807</v>
      </c>
      <c r="F9" s="9">
        <v>195</v>
      </c>
      <c r="G9" s="9">
        <v>1084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46500</v>
      </c>
      <c r="D10" s="9">
        <v>33788</v>
      </c>
      <c r="E10" s="9">
        <v>28093</v>
      </c>
      <c r="F10" s="9">
        <v>5695</v>
      </c>
      <c r="G10" s="9">
        <v>12712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80142</v>
      </c>
      <c r="D11" s="12">
        <v>45179</v>
      </c>
      <c r="E11" s="12">
        <v>39347</v>
      </c>
      <c r="F11" s="12">
        <v>5832</v>
      </c>
      <c r="G11" s="12">
        <v>34963</v>
      </c>
    </row>
    <row r="12" spans="1:12" ht="11.65" customHeight="1" x14ac:dyDescent="0.2">
      <c r="A12" s="26" t="s">
        <v>151</v>
      </c>
      <c r="B12" s="10" t="s">
        <v>10</v>
      </c>
      <c r="C12" s="9">
        <v>55654</v>
      </c>
      <c r="D12" s="9">
        <v>29312</v>
      </c>
      <c r="E12" s="9">
        <v>26733</v>
      </c>
      <c r="F12" s="9">
        <v>2579</v>
      </c>
      <c r="G12" s="9">
        <v>26342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1725</v>
      </c>
      <c r="D13" s="9">
        <v>1069</v>
      </c>
      <c r="E13" s="9">
        <v>942</v>
      </c>
      <c r="F13" s="9">
        <v>127</v>
      </c>
      <c r="G13" s="9">
        <v>656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22763</v>
      </c>
      <c r="D14" s="9">
        <v>14798</v>
      </c>
      <c r="E14" s="9">
        <v>11672</v>
      </c>
      <c r="F14" s="9">
        <v>3126</v>
      </c>
      <c r="G14" s="9">
        <v>7965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72120</v>
      </c>
      <c r="D15" s="12">
        <v>52204</v>
      </c>
      <c r="E15" s="12">
        <v>48105</v>
      </c>
      <c r="F15" s="12">
        <v>4099</v>
      </c>
      <c r="G15" s="12">
        <v>19916</v>
      </c>
    </row>
    <row r="16" spans="1:12" ht="11.65" customHeight="1" x14ac:dyDescent="0.2">
      <c r="A16" s="26" t="s">
        <v>151</v>
      </c>
      <c r="B16" s="10" t="s">
        <v>10</v>
      </c>
      <c r="C16" s="9">
        <v>47022</v>
      </c>
      <c r="D16" s="9">
        <v>32281</v>
      </c>
      <c r="E16" s="9">
        <v>30819</v>
      </c>
      <c r="F16" s="9">
        <v>1462</v>
      </c>
      <c r="G16" s="9">
        <v>14741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1361</v>
      </c>
      <c r="D17" s="9">
        <v>933</v>
      </c>
      <c r="E17" s="9">
        <v>865</v>
      </c>
      <c r="F17" s="9">
        <v>68</v>
      </c>
      <c r="G17" s="9">
        <v>428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23737</v>
      </c>
      <c r="D18" s="14">
        <v>18990</v>
      </c>
      <c r="E18" s="14">
        <v>16421</v>
      </c>
      <c r="F18" s="14">
        <v>2569</v>
      </c>
      <c r="G18" s="14">
        <v>4747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147031</v>
      </c>
      <c r="D7" s="12">
        <v>94925</v>
      </c>
      <c r="E7" s="12">
        <v>85825</v>
      </c>
      <c r="F7" s="12">
        <v>9100</v>
      </c>
      <c r="G7" s="12">
        <v>52106</v>
      </c>
    </row>
    <row r="8" spans="1:12" ht="11.65" customHeight="1" x14ac:dyDescent="0.2">
      <c r="A8" s="26" t="s">
        <v>151</v>
      </c>
      <c r="B8" s="10" t="s">
        <v>10</v>
      </c>
      <c r="C8" s="9">
        <v>107022</v>
      </c>
      <c r="D8" s="9">
        <v>65858</v>
      </c>
      <c r="E8" s="9">
        <v>61482</v>
      </c>
      <c r="F8" s="9">
        <v>4376</v>
      </c>
      <c r="G8" s="9">
        <v>41164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2639</v>
      </c>
      <c r="D9" s="9">
        <v>1621</v>
      </c>
      <c r="E9" s="9">
        <v>1420</v>
      </c>
      <c r="F9" s="9">
        <v>201</v>
      </c>
      <c r="G9" s="9">
        <v>1018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37370</v>
      </c>
      <c r="D10" s="9">
        <v>27446</v>
      </c>
      <c r="E10" s="9">
        <v>22923</v>
      </c>
      <c r="F10" s="9">
        <v>4523</v>
      </c>
      <c r="G10" s="9">
        <v>9924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77531</v>
      </c>
      <c r="D11" s="12">
        <v>44361</v>
      </c>
      <c r="E11" s="12">
        <v>39089</v>
      </c>
      <c r="F11" s="12">
        <v>5272</v>
      </c>
      <c r="G11" s="12">
        <v>33170</v>
      </c>
    </row>
    <row r="12" spans="1:12" ht="11.65" customHeight="1" x14ac:dyDescent="0.2">
      <c r="A12" s="26" t="s">
        <v>151</v>
      </c>
      <c r="B12" s="10" t="s">
        <v>10</v>
      </c>
      <c r="C12" s="9">
        <v>58220</v>
      </c>
      <c r="D12" s="9">
        <v>31845</v>
      </c>
      <c r="E12" s="9">
        <v>29138</v>
      </c>
      <c r="F12" s="9">
        <v>2707</v>
      </c>
      <c r="G12" s="9">
        <v>26375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1493</v>
      </c>
      <c r="D13" s="9">
        <v>890</v>
      </c>
      <c r="E13" s="9">
        <v>769</v>
      </c>
      <c r="F13" s="9">
        <v>121</v>
      </c>
      <c r="G13" s="9">
        <v>603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17818</v>
      </c>
      <c r="D14" s="9">
        <v>11626</v>
      </c>
      <c r="E14" s="9">
        <v>9182</v>
      </c>
      <c r="F14" s="9">
        <v>2444</v>
      </c>
      <c r="G14" s="9">
        <v>6192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69500</v>
      </c>
      <c r="D15" s="12">
        <v>50564</v>
      </c>
      <c r="E15" s="12">
        <v>46736</v>
      </c>
      <c r="F15" s="12">
        <v>3828</v>
      </c>
      <c r="G15" s="12">
        <v>18936</v>
      </c>
    </row>
    <row r="16" spans="1:12" ht="11.65" customHeight="1" x14ac:dyDescent="0.2">
      <c r="A16" s="26" t="s">
        <v>151</v>
      </c>
      <c r="B16" s="10" t="s">
        <v>10</v>
      </c>
      <c r="C16" s="9">
        <v>48802</v>
      </c>
      <c r="D16" s="9">
        <v>34013</v>
      </c>
      <c r="E16" s="9">
        <v>32344</v>
      </c>
      <c r="F16" s="9">
        <v>1669</v>
      </c>
      <c r="G16" s="9">
        <v>14789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1146</v>
      </c>
      <c r="D17" s="9">
        <v>731</v>
      </c>
      <c r="E17" s="9">
        <v>651</v>
      </c>
      <c r="F17" s="9">
        <v>80</v>
      </c>
      <c r="G17" s="9">
        <v>415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19552</v>
      </c>
      <c r="D18" s="14">
        <v>15820</v>
      </c>
      <c r="E18" s="14">
        <v>13741</v>
      </c>
      <c r="F18" s="14">
        <v>2079</v>
      </c>
      <c r="G18" s="14">
        <v>3732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248586</v>
      </c>
      <c r="D7" s="12">
        <v>157213</v>
      </c>
      <c r="E7" s="12">
        <v>139538</v>
      </c>
      <c r="F7" s="12">
        <v>17675</v>
      </c>
      <c r="G7" s="12">
        <v>91373</v>
      </c>
    </row>
    <row r="8" spans="1:12" ht="11.65" customHeight="1" x14ac:dyDescent="0.2">
      <c r="A8" s="26" t="s">
        <v>151</v>
      </c>
      <c r="B8" s="10" t="s">
        <v>10</v>
      </c>
      <c r="C8" s="9">
        <v>131006</v>
      </c>
      <c r="D8" s="9">
        <v>78620</v>
      </c>
      <c r="E8" s="9">
        <v>73221</v>
      </c>
      <c r="F8" s="9">
        <v>5399</v>
      </c>
      <c r="G8" s="9">
        <v>52386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7327</v>
      </c>
      <c r="D9" s="9">
        <v>4774</v>
      </c>
      <c r="E9" s="9">
        <v>4256</v>
      </c>
      <c r="F9" s="9">
        <v>518</v>
      </c>
      <c r="G9" s="9">
        <v>2553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110253</v>
      </c>
      <c r="D10" s="9">
        <v>73819</v>
      </c>
      <c r="E10" s="9">
        <v>62061</v>
      </c>
      <c r="F10" s="9">
        <v>11758</v>
      </c>
      <c r="G10" s="9">
        <v>36434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128959</v>
      </c>
      <c r="D11" s="12">
        <v>69076</v>
      </c>
      <c r="E11" s="12">
        <v>58431</v>
      </c>
      <c r="F11" s="12">
        <v>10645</v>
      </c>
      <c r="G11" s="12">
        <v>59883</v>
      </c>
    </row>
    <row r="12" spans="1:12" ht="11.65" customHeight="1" x14ac:dyDescent="0.2">
      <c r="A12" s="26" t="s">
        <v>151</v>
      </c>
      <c r="B12" s="10" t="s">
        <v>10</v>
      </c>
      <c r="C12" s="9">
        <v>68887</v>
      </c>
      <c r="D12" s="9">
        <v>35117</v>
      </c>
      <c r="E12" s="9">
        <v>31581</v>
      </c>
      <c r="F12" s="9">
        <v>3536</v>
      </c>
      <c r="G12" s="9">
        <v>33770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4233</v>
      </c>
      <c r="D13" s="9">
        <v>2558</v>
      </c>
      <c r="E13" s="9">
        <v>2221</v>
      </c>
      <c r="F13" s="9">
        <v>337</v>
      </c>
      <c r="G13" s="9">
        <v>1675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55839</v>
      </c>
      <c r="D14" s="9">
        <v>31401</v>
      </c>
      <c r="E14" s="9">
        <v>24629</v>
      </c>
      <c r="F14" s="9">
        <v>6772</v>
      </c>
      <c r="G14" s="9">
        <v>24438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119627</v>
      </c>
      <c r="D15" s="12">
        <v>88137</v>
      </c>
      <c r="E15" s="12">
        <v>81107</v>
      </c>
      <c r="F15" s="12">
        <v>7030</v>
      </c>
      <c r="G15" s="12">
        <v>31490</v>
      </c>
    </row>
    <row r="16" spans="1:12" ht="11.65" customHeight="1" x14ac:dyDescent="0.2">
      <c r="A16" s="26" t="s">
        <v>151</v>
      </c>
      <c r="B16" s="10" t="s">
        <v>10</v>
      </c>
      <c r="C16" s="9">
        <v>62119</v>
      </c>
      <c r="D16" s="9">
        <v>43503</v>
      </c>
      <c r="E16" s="9">
        <v>41640</v>
      </c>
      <c r="F16" s="9">
        <v>1863</v>
      </c>
      <c r="G16" s="9">
        <v>18616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3094</v>
      </c>
      <c r="D17" s="9">
        <v>2216</v>
      </c>
      <c r="E17" s="9">
        <v>2035</v>
      </c>
      <c r="F17" s="9">
        <v>181</v>
      </c>
      <c r="G17" s="9">
        <v>878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54414</v>
      </c>
      <c r="D18" s="14">
        <v>42418</v>
      </c>
      <c r="E18" s="14">
        <v>37432</v>
      </c>
      <c r="F18" s="14">
        <v>4986</v>
      </c>
      <c r="G18" s="14">
        <v>11996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81521</v>
      </c>
      <c r="D7" s="12">
        <v>51725</v>
      </c>
      <c r="E7" s="12">
        <v>48210</v>
      </c>
      <c r="F7" s="12">
        <v>3515</v>
      </c>
      <c r="G7" s="12">
        <v>29796</v>
      </c>
    </row>
    <row r="8" spans="1:12" ht="11.65" customHeight="1" x14ac:dyDescent="0.2">
      <c r="A8" s="26" t="s">
        <v>151</v>
      </c>
      <c r="B8" s="10" t="s">
        <v>10</v>
      </c>
      <c r="C8" s="9">
        <v>61031</v>
      </c>
      <c r="D8" s="9">
        <v>36950</v>
      </c>
      <c r="E8" s="9">
        <v>35220</v>
      </c>
      <c r="F8" s="9">
        <v>1730</v>
      </c>
      <c r="G8" s="9">
        <v>24081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1889</v>
      </c>
      <c r="D9" s="9">
        <v>1219</v>
      </c>
      <c r="E9" s="9">
        <v>1090</v>
      </c>
      <c r="F9" s="9">
        <v>129</v>
      </c>
      <c r="G9" s="9">
        <v>670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18601</v>
      </c>
      <c r="D10" s="9">
        <v>13556</v>
      </c>
      <c r="E10" s="9">
        <v>11900</v>
      </c>
      <c r="F10" s="9">
        <v>1656</v>
      </c>
      <c r="G10" s="9">
        <v>5045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43171</v>
      </c>
      <c r="D11" s="12">
        <v>24210</v>
      </c>
      <c r="E11" s="12">
        <v>22050</v>
      </c>
      <c r="F11" s="12">
        <v>2160</v>
      </c>
      <c r="G11" s="12">
        <v>18961</v>
      </c>
    </row>
    <row r="12" spans="1:12" ht="11.65" customHeight="1" x14ac:dyDescent="0.2">
      <c r="A12" s="26" t="s">
        <v>151</v>
      </c>
      <c r="B12" s="10" t="s">
        <v>10</v>
      </c>
      <c r="C12" s="9">
        <v>33091</v>
      </c>
      <c r="D12" s="9">
        <v>17816</v>
      </c>
      <c r="E12" s="9">
        <v>16721</v>
      </c>
      <c r="F12" s="9">
        <v>1095</v>
      </c>
      <c r="G12" s="9">
        <v>15275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1023</v>
      </c>
      <c r="D13" s="9">
        <v>614</v>
      </c>
      <c r="E13" s="9">
        <v>535</v>
      </c>
      <c r="F13" s="9">
        <v>79</v>
      </c>
      <c r="G13" s="9">
        <v>409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9057</v>
      </c>
      <c r="D14" s="9">
        <v>5780</v>
      </c>
      <c r="E14" s="9">
        <v>4794</v>
      </c>
      <c r="F14" s="9">
        <v>986</v>
      </c>
      <c r="G14" s="9">
        <v>3277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38350</v>
      </c>
      <c r="D15" s="12">
        <v>27515</v>
      </c>
      <c r="E15" s="12">
        <v>26160</v>
      </c>
      <c r="F15" s="12">
        <v>1355</v>
      </c>
      <c r="G15" s="12">
        <v>10835</v>
      </c>
    </row>
    <row r="16" spans="1:12" ht="11.65" customHeight="1" x14ac:dyDescent="0.2">
      <c r="A16" s="26" t="s">
        <v>151</v>
      </c>
      <c r="B16" s="10" t="s">
        <v>10</v>
      </c>
      <c r="C16" s="9">
        <v>27940</v>
      </c>
      <c r="D16" s="9">
        <v>19134</v>
      </c>
      <c r="E16" s="9">
        <v>18499</v>
      </c>
      <c r="F16" s="9">
        <v>635</v>
      </c>
      <c r="G16" s="9">
        <v>8806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866</v>
      </c>
      <c r="D17" s="9">
        <v>605</v>
      </c>
      <c r="E17" s="9">
        <v>555</v>
      </c>
      <c r="F17" s="9">
        <v>50</v>
      </c>
      <c r="G17" s="9">
        <v>261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9544</v>
      </c>
      <c r="D18" s="14">
        <v>7776</v>
      </c>
      <c r="E18" s="14">
        <v>7106</v>
      </c>
      <c r="F18" s="14">
        <v>670</v>
      </c>
      <c r="G18" s="14">
        <v>1768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79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79886</v>
      </c>
      <c r="D7" s="12">
        <v>47802</v>
      </c>
      <c r="E7" s="12">
        <v>41926</v>
      </c>
      <c r="F7" s="12">
        <v>5876</v>
      </c>
      <c r="G7" s="12">
        <v>32084</v>
      </c>
    </row>
    <row r="8" spans="1:12" ht="11.65" customHeight="1" x14ac:dyDescent="0.2">
      <c r="A8" s="26" t="s">
        <v>151</v>
      </c>
      <c r="B8" s="10" t="s">
        <v>10</v>
      </c>
      <c r="C8" s="9">
        <v>43691</v>
      </c>
      <c r="D8" s="9">
        <v>22972</v>
      </c>
      <c r="E8" s="9">
        <v>21339</v>
      </c>
      <c r="F8" s="9">
        <v>1633</v>
      </c>
      <c r="G8" s="9">
        <v>20719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2064</v>
      </c>
      <c r="D9" s="9">
        <v>1212</v>
      </c>
      <c r="E9" s="9">
        <v>1037</v>
      </c>
      <c r="F9" s="9">
        <v>175</v>
      </c>
      <c r="G9" s="9">
        <v>852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34131</v>
      </c>
      <c r="D10" s="9">
        <v>23618</v>
      </c>
      <c r="E10" s="9">
        <v>19550</v>
      </c>
      <c r="F10" s="9">
        <v>4068</v>
      </c>
      <c r="G10" s="9">
        <v>10513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41736</v>
      </c>
      <c r="D11" s="12">
        <v>21713</v>
      </c>
      <c r="E11" s="12">
        <v>18313</v>
      </c>
      <c r="F11" s="12">
        <v>3400</v>
      </c>
      <c r="G11" s="12">
        <v>20023</v>
      </c>
    </row>
    <row r="12" spans="1:12" ht="11.65" customHeight="1" x14ac:dyDescent="0.2">
      <c r="A12" s="26" t="s">
        <v>151</v>
      </c>
      <c r="B12" s="10" t="s">
        <v>10</v>
      </c>
      <c r="C12" s="9">
        <v>23932</v>
      </c>
      <c r="D12" s="9">
        <v>11282</v>
      </c>
      <c r="E12" s="9">
        <v>10386</v>
      </c>
      <c r="F12" s="9">
        <v>896</v>
      </c>
      <c r="G12" s="9">
        <v>12650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1101</v>
      </c>
      <c r="D13" s="9">
        <v>587</v>
      </c>
      <c r="E13" s="9">
        <v>498</v>
      </c>
      <c r="F13" s="9">
        <v>89</v>
      </c>
      <c r="G13" s="9">
        <v>514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16703</v>
      </c>
      <c r="D14" s="9">
        <v>9844</v>
      </c>
      <c r="E14" s="9">
        <v>7429</v>
      </c>
      <c r="F14" s="9">
        <v>2415</v>
      </c>
      <c r="G14" s="9">
        <v>6859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38150</v>
      </c>
      <c r="D15" s="12">
        <v>26089</v>
      </c>
      <c r="E15" s="12">
        <v>23613</v>
      </c>
      <c r="F15" s="12">
        <v>2476</v>
      </c>
      <c r="G15" s="12">
        <v>12061</v>
      </c>
    </row>
    <row r="16" spans="1:12" ht="11.65" customHeight="1" x14ac:dyDescent="0.2">
      <c r="A16" s="26" t="s">
        <v>151</v>
      </c>
      <c r="B16" s="10" t="s">
        <v>10</v>
      </c>
      <c r="C16" s="9">
        <v>19759</v>
      </c>
      <c r="D16" s="9">
        <v>11690</v>
      </c>
      <c r="E16" s="9">
        <v>10953</v>
      </c>
      <c r="F16" s="9">
        <v>737</v>
      </c>
      <c r="G16" s="9">
        <v>8069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963</v>
      </c>
      <c r="D17" s="9">
        <v>625</v>
      </c>
      <c r="E17" s="9">
        <v>539</v>
      </c>
      <c r="F17" s="9">
        <v>86</v>
      </c>
      <c r="G17" s="9">
        <v>338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17428</v>
      </c>
      <c r="D18" s="14">
        <v>13774</v>
      </c>
      <c r="E18" s="14">
        <v>12121</v>
      </c>
      <c r="F18" s="14">
        <v>1653</v>
      </c>
      <c r="G18" s="14">
        <v>3654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1421985</v>
      </c>
      <c r="D7" s="12">
        <v>920158</v>
      </c>
      <c r="E7" s="12">
        <v>831806</v>
      </c>
      <c r="F7" s="12">
        <v>88352</v>
      </c>
      <c r="G7" s="12">
        <v>501827</v>
      </c>
    </row>
    <row r="8" spans="1:12" ht="11.65" customHeight="1" x14ac:dyDescent="0.2">
      <c r="A8" s="26" t="s">
        <v>151</v>
      </c>
      <c r="B8" s="10" t="s">
        <v>10</v>
      </c>
      <c r="C8" s="9">
        <v>760270</v>
      </c>
      <c r="D8" s="9">
        <v>457522</v>
      </c>
      <c r="E8" s="9">
        <v>429030</v>
      </c>
      <c r="F8" s="9">
        <v>28492</v>
      </c>
      <c r="G8" s="9">
        <v>302748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42247</v>
      </c>
      <c r="D9" s="9">
        <v>28764</v>
      </c>
      <c r="E9" s="9">
        <v>26222</v>
      </c>
      <c r="F9" s="9">
        <v>2542</v>
      </c>
      <c r="G9" s="9">
        <v>13483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619468</v>
      </c>
      <c r="D10" s="9">
        <v>433872</v>
      </c>
      <c r="E10" s="9">
        <v>376554</v>
      </c>
      <c r="F10" s="9">
        <v>57318</v>
      </c>
      <c r="G10" s="9">
        <v>185596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746593</v>
      </c>
      <c r="D11" s="12">
        <v>419665</v>
      </c>
      <c r="E11" s="12">
        <v>366758</v>
      </c>
      <c r="F11" s="12">
        <v>52907</v>
      </c>
      <c r="G11" s="12">
        <v>326928</v>
      </c>
    </row>
    <row r="12" spans="1:12" ht="11.65" customHeight="1" x14ac:dyDescent="0.2">
      <c r="A12" s="26" t="s">
        <v>151</v>
      </c>
      <c r="B12" s="10" t="s">
        <v>10</v>
      </c>
      <c r="C12" s="9">
        <v>408700</v>
      </c>
      <c r="D12" s="9">
        <v>212656</v>
      </c>
      <c r="E12" s="9">
        <v>194233</v>
      </c>
      <c r="F12" s="9">
        <v>18423</v>
      </c>
      <c r="G12" s="9">
        <v>196044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23289</v>
      </c>
      <c r="D13" s="9">
        <v>14727</v>
      </c>
      <c r="E13" s="9">
        <v>13136</v>
      </c>
      <c r="F13" s="9">
        <v>1591</v>
      </c>
      <c r="G13" s="9">
        <v>8562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314604</v>
      </c>
      <c r="D14" s="9">
        <v>192282</v>
      </c>
      <c r="E14" s="9">
        <v>159389</v>
      </c>
      <c r="F14" s="9">
        <v>32893</v>
      </c>
      <c r="G14" s="9">
        <v>122322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675392</v>
      </c>
      <c r="D15" s="12">
        <v>500493</v>
      </c>
      <c r="E15" s="12">
        <v>465048</v>
      </c>
      <c r="F15" s="12">
        <v>35445</v>
      </c>
      <c r="G15" s="12">
        <v>174899</v>
      </c>
    </row>
    <row r="16" spans="1:12" ht="11.65" customHeight="1" x14ac:dyDescent="0.2">
      <c r="A16" s="26" t="s">
        <v>151</v>
      </c>
      <c r="B16" s="10" t="s">
        <v>10</v>
      </c>
      <c r="C16" s="9">
        <v>351570</v>
      </c>
      <c r="D16" s="9">
        <v>244866</v>
      </c>
      <c r="E16" s="9">
        <v>234797</v>
      </c>
      <c r="F16" s="9">
        <v>10069</v>
      </c>
      <c r="G16" s="9">
        <v>106704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18958</v>
      </c>
      <c r="D17" s="9">
        <v>14037</v>
      </c>
      <c r="E17" s="9">
        <v>13086</v>
      </c>
      <c r="F17" s="9">
        <v>951</v>
      </c>
      <c r="G17" s="9">
        <v>4921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304864</v>
      </c>
      <c r="D18" s="14">
        <v>241590</v>
      </c>
      <c r="E18" s="14">
        <v>217165</v>
      </c>
      <c r="F18" s="14">
        <v>24425</v>
      </c>
      <c r="G18" s="14">
        <v>63274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380866</v>
      </c>
      <c r="D7" s="12">
        <v>244202</v>
      </c>
      <c r="E7" s="12">
        <v>219827</v>
      </c>
      <c r="F7" s="12">
        <v>24375</v>
      </c>
      <c r="G7" s="12">
        <v>136664</v>
      </c>
    </row>
    <row r="8" spans="1:12" ht="11.65" customHeight="1" x14ac:dyDescent="0.2">
      <c r="A8" s="26" t="s">
        <v>151</v>
      </c>
      <c r="B8" s="10" t="s">
        <v>10</v>
      </c>
      <c r="C8" s="9">
        <v>269791</v>
      </c>
      <c r="D8" s="9">
        <v>164769</v>
      </c>
      <c r="E8" s="9">
        <v>153821</v>
      </c>
      <c r="F8" s="9">
        <v>10948</v>
      </c>
      <c r="G8" s="9">
        <v>105022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9619</v>
      </c>
      <c r="D9" s="9">
        <v>6260</v>
      </c>
      <c r="E9" s="9">
        <v>5567</v>
      </c>
      <c r="F9" s="9">
        <v>693</v>
      </c>
      <c r="G9" s="9">
        <v>3359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101456</v>
      </c>
      <c r="D10" s="9">
        <v>73173</v>
      </c>
      <c r="E10" s="9">
        <v>60439</v>
      </c>
      <c r="F10" s="9">
        <v>12734</v>
      </c>
      <c r="G10" s="9">
        <v>28283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203217</v>
      </c>
      <c r="D11" s="12">
        <v>115382</v>
      </c>
      <c r="E11" s="12">
        <v>100991</v>
      </c>
      <c r="F11" s="12">
        <v>14391</v>
      </c>
      <c r="G11" s="12">
        <v>87835</v>
      </c>
    </row>
    <row r="12" spans="1:12" ht="11.65" customHeight="1" x14ac:dyDescent="0.2">
      <c r="A12" s="26" t="s">
        <v>151</v>
      </c>
      <c r="B12" s="10" t="s">
        <v>10</v>
      </c>
      <c r="C12" s="9">
        <v>148083</v>
      </c>
      <c r="D12" s="9">
        <v>79773</v>
      </c>
      <c r="E12" s="9">
        <v>72875</v>
      </c>
      <c r="F12" s="9">
        <v>6898</v>
      </c>
      <c r="G12" s="9">
        <v>68310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5273</v>
      </c>
      <c r="D13" s="9">
        <v>3213</v>
      </c>
      <c r="E13" s="9">
        <v>2792</v>
      </c>
      <c r="F13" s="9">
        <v>421</v>
      </c>
      <c r="G13" s="9">
        <v>2060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49861</v>
      </c>
      <c r="D14" s="9">
        <v>32396</v>
      </c>
      <c r="E14" s="9">
        <v>25324</v>
      </c>
      <c r="F14" s="9">
        <v>7072</v>
      </c>
      <c r="G14" s="9">
        <v>17465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177649</v>
      </c>
      <c r="D15" s="12">
        <v>128820</v>
      </c>
      <c r="E15" s="12">
        <v>118836</v>
      </c>
      <c r="F15" s="12">
        <v>9984</v>
      </c>
      <c r="G15" s="12">
        <v>48829</v>
      </c>
    </row>
    <row r="16" spans="1:12" ht="11.65" customHeight="1" x14ac:dyDescent="0.2">
      <c r="A16" s="26" t="s">
        <v>151</v>
      </c>
      <c r="B16" s="10" t="s">
        <v>10</v>
      </c>
      <c r="C16" s="9">
        <v>121708</v>
      </c>
      <c r="D16" s="9">
        <v>84996</v>
      </c>
      <c r="E16" s="9">
        <v>80946</v>
      </c>
      <c r="F16" s="9">
        <v>4050</v>
      </c>
      <c r="G16" s="9">
        <v>36712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4346</v>
      </c>
      <c r="D17" s="9">
        <v>3047</v>
      </c>
      <c r="E17" s="9">
        <v>2775</v>
      </c>
      <c r="F17" s="9">
        <v>272</v>
      </c>
      <c r="G17" s="9">
        <v>1299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51595</v>
      </c>
      <c r="D18" s="14">
        <v>40777</v>
      </c>
      <c r="E18" s="14">
        <v>35115</v>
      </c>
      <c r="F18" s="14">
        <v>5662</v>
      </c>
      <c r="G18" s="14">
        <v>10818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615049</v>
      </c>
      <c r="D7" s="12">
        <v>409901</v>
      </c>
      <c r="E7" s="12">
        <v>377336</v>
      </c>
      <c r="F7" s="12">
        <v>32565</v>
      </c>
      <c r="G7" s="12">
        <v>205148</v>
      </c>
    </row>
    <row r="8" spans="1:12" ht="11.65" customHeight="1" x14ac:dyDescent="0.2">
      <c r="A8" s="26" t="s">
        <v>151</v>
      </c>
      <c r="B8" s="10" t="s">
        <v>10</v>
      </c>
      <c r="C8" s="9">
        <v>442986</v>
      </c>
      <c r="D8" s="9">
        <v>284455</v>
      </c>
      <c r="E8" s="9">
        <v>268377</v>
      </c>
      <c r="F8" s="9">
        <v>16078</v>
      </c>
      <c r="G8" s="9">
        <v>158531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13701</v>
      </c>
      <c r="D9" s="9">
        <v>9214</v>
      </c>
      <c r="E9" s="9">
        <v>8447</v>
      </c>
      <c r="F9" s="9">
        <v>767</v>
      </c>
      <c r="G9" s="9">
        <v>4487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158362</v>
      </c>
      <c r="D10" s="9">
        <v>116232</v>
      </c>
      <c r="E10" s="9">
        <v>100512</v>
      </c>
      <c r="F10" s="9">
        <v>15720</v>
      </c>
      <c r="G10" s="9">
        <v>42130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326522</v>
      </c>
      <c r="D11" s="12">
        <v>200277</v>
      </c>
      <c r="E11" s="12">
        <v>180995</v>
      </c>
      <c r="F11" s="12">
        <v>19282</v>
      </c>
      <c r="G11" s="12">
        <v>126245</v>
      </c>
    </row>
    <row r="12" spans="1:12" ht="11.65" customHeight="1" x14ac:dyDescent="0.2">
      <c r="A12" s="26" t="s">
        <v>151</v>
      </c>
      <c r="B12" s="10" t="s">
        <v>10</v>
      </c>
      <c r="C12" s="9">
        <v>241753</v>
      </c>
      <c r="D12" s="9">
        <v>144776</v>
      </c>
      <c r="E12" s="9">
        <v>134986</v>
      </c>
      <c r="F12" s="9">
        <v>9790</v>
      </c>
      <c r="G12" s="9">
        <v>96977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7579</v>
      </c>
      <c r="D13" s="9">
        <v>4913</v>
      </c>
      <c r="E13" s="9">
        <v>4439</v>
      </c>
      <c r="F13" s="9">
        <v>474</v>
      </c>
      <c r="G13" s="9">
        <v>2666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77190</v>
      </c>
      <c r="D14" s="9">
        <v>50588</v>
      </c>
      <c r="E14" s="9">
        <v>41570</v>
      </c>
      <c r="F14" s="9">
        <v>9018</v>
      </c>
      <c r="G14" s="9">
        <v>26602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288527</v>
      </c>
      <c r="D15" s="12">
        <v>209624</v>
      </c>
      <c r="E15" s="12">
        <v>196341</v>
      </c>
      <c r="F15" s="12">
        <v>13283</v>
      </c>
      <c r="G15" s="12">
        <v>78903</v>
      </c>
    </row>
    <row r="16" spans="1:12" ht="11.65" customHeight="1" x14ac:dyDescent="0.2">
      <c r="A16" s="26" t="s">
        <v>151</v>
      </c>
      <c r="B16" s="10" t="s">
        <v>10</v>
      </c>
      <c r="C16" s="9">
        <v>201233</v>
      </c>
      <c r="D16" s="9">
        <v>139679</v>
      </c>
      <c r="E16" s="9">
        <v>133391</v>
      </c>
      <c r="F16" s="9">
        <v>6288</v>
      </c>
      <c r="G16" s="9">
        <v>61554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6122</v>
      </c>
      <c r="D17" s="9">
        <v>4301</v>
      </c>
      <c r="E17" s="9">
        <v>4008</v>
      </c>
      <c r="F17" s="9">
        <v>293</v>
      </c>
      <c r="G17" s="9">
        <v>1821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81172</v>
      </c>
      <c r="D18" s="14">
        <v>65644</v>
      </c>
      <c r="E18" s="14">
        <v>58942</v>
      </c>
      <c r="F18" s="14">
        <v>6702</v>
      </c>
      <c r="G18" s="14">
        <v>15528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9011</v>
      </c>
      <c r="D7" s="12">
        <v>5905</v>
      </c>
      <c r="E7" s="12">
        <v>5656</v>
      </c>
      <c r="F7" s="12">
        <v>249</v>
      </c>
      <c r="G7" s="12">
        <v>3106</v>
      </c>
    </row>
    <row r="8" spans="1:12" ht="11.65" customHeight="1" x14ac:dyDescent="0.2">
      <c r="A8" s="26" t="s">
        <v>151</v>
      </c>
      <c r="B8" s="10" t="s">
        <v>10</v>
      </c>
      <c r="C8" s="9">
        <v>6144</v>
      </c>
      <c r="D8" s="9">
        <v>3792</v>
      </c>
      <c r="E8" s="9">
        <v>3700</v>
      </c>
      <c r="F8" s="9">
        <v>92</v>
      </c>
      <c r="G8" s="9">
        <v>2352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1235</v>
      </c>
      <c r="D9" s="9">
        <v>849</v>
      </c>
      <c r="E9" s="9">
        <v>774</v>
      </c>
      <c r="F9" s="9">
        <v>75</v>
      </c>
      <c r="G9" s="9">
        <v>386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1632</v>
      </c>
      <c r="D10" s="9">
        <v>1264</v>
      </c>
      <c r="E10" s="9">
        <v>1182</v>
      </c>
      <c r="F10" s="9">
        <v>82</v>
      </c>
      <c r="G10" s="9">
        <v>368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4701</v>
      </c>
      <c r="D11" s="12">
        <v>2666</v>
      </c>
      <c r="E11" s="12">
        <v>2501</v>
      </c>
      <c r="F11" s="12">
        <v>165</v>
      </c>
      <c r="G11" s="12">
        <v>2035</v>
      </c>
    </row>
    <row r="12" spans="1:12" ht="11.65" customHeight="1" x14ac:dyDescent="0.2">
      <c r="A12" s="26" t="s">
        <v>151</v>
      </c>
      <c r="B12" s="10" t="s">
        <v>10</v>
      </c>
      <c r="C12" s="9">
        <v>3254</v>
      </c>
      <c r="D12" s="9">
        <v>1730</v>
      </c>
      <c r="E12" s="9">
        <v>1676</v>
      </c>
      <c r="F12" s="9">
        <v>54</v>
      </c>
      <c r="G12" s="9">
        <v>1524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690</v>
      </c>
      <c r="D13" s="9">
        <v>422</v>
      </c>
      <c r="E13" s="9">
        <v>369</v>
      </c>
      <c r="F13" s="9">
        <v>53</v>
      </c>
      <c r="G13" s="9">
        <v>268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757</v>
      </c>
      <c r="D14" s="9">
        <v>514</v>
      </c>
      <c r="E14" s="9">
        <v>456</v>
      </c>
      <c r="F14" s="9">
        <v>58</v>
      </c>
      <c r="G14" s="9">
        <v>243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4310</v>
      </c>
      <c r="D15" s="12">
        <v>3239</v>
      </c>
      <c r="E15" s="12">
        <v>3155</v>
      </c>
      <c r="F15" s="12">
        <v>84</v>
      </c>
      <c r="G15" s="12">
        <v>1071</v>
      </c>
    </row>
    <row r="16" spans="1:12" ht="11.65" customHeight="1" x14ac:dyDescent="0.2">
      <c r="A16" s="26" t="s">
        <v>151</v>
      </c>
      <c r="B16" s="10" t="s">
        <v>10</v>
      </c>
      <c r="C16" s="9">
        <v>2890</v>
      </c>
      <c r="D16" s="9">
        <v>2062</v>
      </c>
      <c r="E16" s="9">
        <v>2024</v>
      </c>
      <c r="F16" s="9">
        <v>38</v>
      </c>
      <c r="G16" s="9">
        <v>828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545</v>
      </c>
      <c r="D17" s="9">
        <v>427</v>
      </c>
      <c r="E17" s="9">
        <v>405</v>
      </c>
      <c r="F17" s="9">
        <v>22</v>
      </c>
      <c r="G17" s="9">
        <v>118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875</v>
      </c>
      <c r="D18" s="14">
        <v>750</v>
      </c>
      <c r="E18" s="14">
        <v>726</v>
      </c>
      <c r="F18" s="14">
        <v>24</v>
      </c>
      <c r="G18" s="14">
        <v>125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21927</v>
      </c>
      <c r="D7" s="12">
        <v>13814</v>
      </c>
      <c r="E7" s="12">
        <v>13002</v>
      </c>
      <c r="F7" s="12">
        <v>812</v>
      </c>
      <c r="G7" s="12">
        <v>8113</v>
      </c>
    </row>
    <row r="8" spans="1:12" ht="11.65" customHeight="1" x14ac:dyDescent="0.2">
      <c r="A8" s="26" t="s">
        <v>151</v>
      </c>
      <c r="B8" s="10" t="s">
        <v>10</v>
      </c>
      <c r="C8" s="9">
        <v>15015</v>
      </c>
      <c r="D8" s="9">
        <v>8672</v>
      </c>
      <c r="E8" s="9">
        <v>8303</v>
      </c>
      <c r="F8" s="9">
        <v>369</v>
      </c>
      <c r="G8" s="9">
        <v>6343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473</v>
      </c>
      <c r="D9" s="9">
        <v>316</v>
      </c>
      <c r="E9" s="9">
        <v>297</v>
      </c>
      <c r="F9" s="9">
        <v>19</v>
      </c>
      <c r="G9" s="9">
        <v>157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6439</v>
      </c>
      <c r="D10" s="9">
        <v>4826</v>
      </c>
      <c r="E10" s="9">
        <v>4402</v>
      </c>
      <c r="F10" s="9">
        <v>424</v>
      </c>
      <c r="G10" s="9">
        <v>1613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11596</v>
      </c>
      <c r="D11" s="12">
        <v>6348</v>
      </c>
      <c r="E11" s="12">
        <v>5802</v>
      </c>
      <c r="F11" s="12">
        <v>546</v>
      </c>
      <c r="G11" s="12">
        <v>5248</v>
      </c>
    </row>
    <row r="12" spans="1:12" ht="11.65" customHeight="1" x14ac:dyDescent="0.2">
      <c r="A12" s="26" t="s">
        <v>151</v>
      </c>
      <c r="B12" s="10" t="s">
        <v>10</v>
      </c>
      <c r="C12" s="9">
        <v>8196</v>
      </c>
      <c r="D12" s="9">
        <v>4080</v>
      </c>
      <c r="E12" s="9">
        <v>3832</v>
      </c>
      <c r="F12" s="9">
        <v>248</v>
      </c>
      <c r="G12" s="9">
        <v>4116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261</v>
      </c>
      <c r="D13" s="9">
        <v>153</v>
      </c>
      <c r="E13" s="9">
        <v>144</v>
      </c>
      <c r="F13" s="9">
        <v>9</v>
      </c>
      <c r="G13" s="9">
        <v>108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3139</v>
      </c>
      <c r="D14" s="9">
        <v>2115</v>
      </c>
      <c r="E14" s="9">
        <v>1826</v>
      </c>
      <c r="F14" s="9">
        <v>289</v>
      </c>
      <c r="G14" s="9">
        <v>1024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10331</v>
      </c>
      <c r="D15" s="12">
        <v>7466</v>
      </c>
      <c r="E15" s="12">
        <v>7200</v>
      </c>
      <c r="F15" s="12">
        <v>266</v>
      </c>
      <c r="G15" s="12">
        <v>2865</v>
      </c>
    </row>
    <row r="16" spans="1:12" ht="11.65" customHeight="1" x14ac:dyDescent="0.2">
      <c r="A16" s="26" t="s">
        <v>151</v>
      </c>
      <c r="B16" s="10" t="s">
        <v>10</v>
      </c>
      <c r="C16" s="9">
        <v>6819</v>
      </c>
      <c r="D16" s="9">
        <v>4592</v>
      </c>
      <c r="E16" s="9">
        <v>4471</v>
      </c>
      <c r="F16" s="9">
        <v>121</v>
      </c>
      <c r="G16" s="9">
        <v>2227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212</v>
      </c>
      <c r="D17" s="9">
        <v>163</v>
      </c>
      <c r="E17" s="9">
        <v>153</v>
      </c>
      <c r="F17" s="9">
        <v>10</v>
      </c>
      <c r="G17" s="9">
        <v>49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3300</v>
      </c>
      <c r="D18" s="14">
        <v>2711</v>
      </c>
      <c r="E18" s="14">
        <v>2576</v>
      </c>
      <c r="F18" s="14">
        <v>135</v>
      </c>
      <c r="G18" s="14">
        <v>589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13649</v>
      </c>
      <c r="D7" s="12">
        <v>8809</v>
      </c>
      <c r="E7" s="12">
        <v>8414</v>
      </c>
      <c r="F7" s="12">
        <v>395</v>
      </c>
      <c r="G7" s="12">
        <v>4840</v>
      </c>
    </row>
    <row r="8" spans="1:12" ht="11.65" customHeight="1" x14ac:dyDescent="0.2">
      <c r="A8" s="26" t="s">
        <v>151</v>
      </c>
      <c r="B8" s="10" t="s">
        <v>10</v>
      </c>
      <c r="C8" s="9">
        <v>8851</v>
      </c>
      <c r="D8" s="9">
        <v>5303</v>
      </c>
      <c r="E8" s="9">
        <v>5155</v>
      </c>
      <c r="F8" s="9">
        <v>148</v>
      </c>
      <c r="G8" s="9">
        <v>3548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313</v>
      </c>
      <c r="D9" s="9">
        <v>212</v>
      </c>
      <c r="E9" s="9">
        <v>196</v>
      </c>
      <c r="F9" s="9">
        <v>16</v>
      </c>
      <c r="G9" s="9">
        <v>101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4485</v>
      </c>
      <c r="D10" s="9">
        <v>3294</v>
      </c>
      <c r="E10" s="9">
        <v>3063</v>
      </c>
      <c r="F10" s="9">
        <v>231</v>
      </c>
      <c r="G10" s="9">
        <v>1191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7107</v>
      </c>
      <c r="D11" s="12">
        <v>3887</v>
      </c>
      <c r="E11" s="12">
        <v>3620</v>
      </c>
      <c r="F11" s="12">
        <v>267</v>
      </c>
      <c r="G11" s="12">
        <v>3220</v>
      </c>
    </row>
    <row r="12" spans="1:12" ht="11.65" customHeight="1" x14ac:dyDescent="0.2">
      <c r="A12" s="26" t="s">
        <v>151</v>
      </c>
      <c r="B12" s="10" t="s">
        <v>10</v>
      </c>
      <c r="C12" s="9">
        <v>4779</v>
      </c>
      <c r="D12" s="9">
        <v>2434</v>
      </c>
      <c r="E12" s="9">
        <v>2346</v>
      </c>
      <c r="F12" s="9">
        <v>88</v>
      </c>
      <c r="G12" s="9">
        <v>2345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180</v>
      </c>
      <c r="D13" s="9">
        <v>106</v>
      </c>
      <c r="E13" s="9">
        <v>92</v>
      </c>
      <c r="F13" s="9">
        <v>14</v>
      </c>
      <c r="G13" s="9">
        <v>74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2148</v>
      </c>
      <c r="D14" s="9">
        <v>1347</v>
      </c>
      <c r="E14" s="9">
        <v>1182</v>
      </c>
      <c r="F14" s="9">
        <v>165</v>
      </c>
      <c r="G14" s="9">
        <v>801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6542</v>
      </c>
      <c r="D15" s="12">
        <v>4922</v>
      </c>
      <c r="E15" s="12">
        <v>4794</v>
      </c>
      <c r="F15" s="12">
        <v>128</v>
      </c>
      <c r="G15" s="12">
        <v>1620</v>
      </c>
    </row>
    <row r="16" spans="1:12" ht="11.65" customHeight="1" x14ac:dyDescent="0.2">
      <c r="A16" s="26" t="s">
        <v>151</v>
      </c>
      <c r="B16" s="10" t="s">
        <v>10</v>
      </c>
      <c r="C16" s="9">
        <v>4072</v>
      </c>
      <c r="D16" s="9">
        <v>2869</v>
      </c>
      <c r="E16" s="9">
        <v>2809</v>
      </c>
      <c r="F16" s="9">
        <v>60</v>
      </c>
      <c r="G16" s="9">
        <v>1203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133</v>
      </c>
      <c r="D17" s="9">
        <v>106</v>
      </c>
      <c r="E17" s="9">
        <v>104</v>
      </c>
      <c r="F17" s="9">
        <v>2</v>
      </c>
      <c r="G17" s="9">
        <v>27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2337</v>
      </c>
      <c r="D18" s="14">
        <v>1947</v>
      </c>
      <c r="E18" s="14">
        <v>1881</v>
      </c>
      <c r="F18" s="14">
        <v>66</v>
      </c>
      <c r="G18" s="14">
        <v>390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4997</v>
      </c>
      <c r="D7" s="12">
        <v>3358</v>
      </c>
      <c r="E7" s="12">
        <v>3176</v>
      </c>
      <c r="F7" s="12">
        <v>182</v>
      </c>
      <c r="G7" s="12">
        <v>1639</v>
      </c>
    </row>
    <row r="8" spans="1:12" ht="11.65" customHeight="1" x14ac:dyDescent="0.2">
      <c r="A8" s="26" t="s">
        <v>151</v>
      </c>
      <c r="B8" s="10" t="s">
        <v>10</v>
      </c>
      <c r="C8" s="9">
        <v>3968</v>
      </c>
      <c r="D8" s="9">
        <v>2542</v>
      </c>
      <c r="E8" s="9">
        <v>2450</v>
      </c>
      <c r="F8" s="9">
        <v>92</v>
      </c>
      <c r="G8" s="9">
        <v>1426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73</v>
      </c>
      <c r="D9" s="9">
        <v>49</v>
      </c>
      <c r="E9" s="9">
        <v>44</v>
      </c>
      <c r="F9" s="9">
        <v>5</v>
      </c>
      <c r="G9" s="9">
        <v>24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956</v>
      </c>
      <c r="D10" s="9">
        <v>767</v>
      </c>
      <c r="E10" s="9">
        <v>682</v>
      </c>
      <c r="F10" s="9">
        <v>85</v>
      </c>
      <c r="G10" s="9">
        <v>189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2576</v>
      </c>
      <c r="D11" s="12">
        <v>1530</v>
      </c>
      <c r="E11" s="12">
        <v>1408</v>
      </c>
      <c r="F11" s="12">
        <v>122</v>
      </c>
      <c r="G11" s="12">
        <v>1046</v>
      </c>
    </row>
    <row r="12" spans="1:12" ht="11.65" customHeight="1" x14ac:dyDescent="0.2">
      <c r="A12" s="26" t="s">
        <v>151</v>
      </c>
      <c r="B12" s="10" t="s">
        <v>10</v>
      </c>
      <c r="C12" s="9">
        <v>2111</v>
      </c>
      <c r="D12" s="9">
        <v>1197</v>
      </c>
      <c r="E12" s="9">
        <v>1138</v>
      </c>
      <c r="F12" s="9">
        <v>59</v>
      </c>
      <c r="G12" s="9">
        <v>914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36</v>
      </c>
      <c r="D13" s="9">
        <v>25</v>
      </c>
      <c r="E13" s="9">
        <v>22</v>
      </c>
      <c r="F13" s="9">
        <v>3</v>
      </c>
      <c r="G13" s="9">
        <v>11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429</v>
      </c>
      <c r="D14" s="9">
        <v>308</v>
      </c>
      <c r="E14" s="9">
        <v>248</v>
      </c>
      <c r="F14" s="9">
        <v>60</v>
      </c>
      <c r="G14" s="9">
        <v>121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2421</v>
      </c>
      <c r="D15" s="12">
        <v>1828</v>
      </c>
      <c r="E15" s="12">
        <v>1768</v>
      </c>
      <c r="F15" s="12">
        <v>60</v>
      </c>
      <c r="G15" s="12">
        <v>593</v>
      </c>
    </row>
    <row r="16" spans="1:12" ht="11.65" customHeight="1" x14ac:dyDescent="0.2">
      <c r="A16" s="26" t="s">
        <v>151</v>
      </c>
      <c r="B16" s="10" t="s">
        <v>10</v>
      </c>
      <c r="C16" s="9">
        <v>1857</v>
      </c>
      <c r="D16" s="9">
        <v>1345</v>
      </c>
      <c r="E16" s="9">
        <v>1312</v>
      </c>
      <c r="F16" s="9">
        <v>33</v>
      </c>
      <c r="G16" s="9">
        <v>512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37</v>
      </c>
      <c r="D17" s="9">
        <v>24</v>
      </c>
      <c r="E17" s="9">
        <v>22</v>
      </c>
      <c r="F17" s="9">
        <v>2</v>
      </c>
      <c r="G17" s="9">
        <v>13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527</v>
      </c>
      <c r="D18" s="14">
        <v>459</v>
      </c>
      <c r="E18" s="14">
        <v>434</v>
      </c>
      <c r="F18" s="14">
        <v>25</v>
      </c>
      <c r="G18" s="14">
        <v>68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36365</v>
      </c>
      <c r="D7" s="12">
        <v>23182</v>
      </c>
      <c r="E7" s="12">
        <v>22041</v>
      </c>
      <c r="F7" s="12">
        <v>1141</v>
      </c>
      <c r="G7" s="12">
        <v>13183</v>
      </c>
    </row>
    <row r="8" spans="1:12" ht="11.65" customHeight="1" x14ac:dyDescent="0.2">
      <c r="A8" s="26" t="s">
        <v>151</v>
      </c>
      <c r="B8" s="10" t="s">
        <v>10</v>
      </c>
      <c r="C8" s="9">
        <v>25377</v>
      </c>
      <c r="D8" s="9">
        <v>15079</v>
      </c>
      <c r="E8" s="9">
        <v>14610</v>
      </c>
      <c r="F8" s="9">
        <v>469</v>
      </c>
      <c r="G8" s="9">
        <v>10298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1281</v>
      </c>
      <c r="D9" s="9">
        <v>876</v>
      </c>
      <c r="E9" s="9">
        <v>804</v>
      </c>
      <c r="F9" s="9">
        <v>72</v>
      </c>
      <c r="G9" s="9">
        <v>405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9707</v>
      </c>
      <c r="D10" s="9">
        <v>7227</v>
      </c>
      <c r="E10" s="9">
        <v>6627</v>
      </c>
      <c r="F10" s="9">
        <v>600</v>
      </c>
      <c r="G10" s="9">
        <v>2480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18767</v>
      </c>
      <c r="D11" s="12">
        <v>10275</v>
      </c>
      <c r="E11" s="12">
        <v>9498</v>
      </c>
      <c r="F11" s="12">
        <v>777</v>
      </c>
      <c r="G11" s="12">
        <v>8492</v>
      </c>
    </row>
    <row r="12" spans="1:12" ht="11.65" customHeight="1" x14ac:dyDescent="0.2">
      <c r="A12" s="26" t="s">
        <v>151</v>
      </c>
      <c r="B12" s="10" t="s">
        <v>10</v>
      </c>
      <c r="C12" s="9">
        <v>13555</v>
      </c>
      <c r="D12" s="9">
        <v>6945</v>
      </c>
      <c r="E12" s="9">
        <v>6624</v>
      </c>
      <c r="F12" s="9">
        <v>321</v>
      </c>
      <c r="G12" s="9">
        <v>6610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704</v>
      </c>
      <c r="D13" s="9">
        <v>451</v>
      </c>
      <c r="E13" s="9">
        <v>396</v>
      </c>
      <c r="F13" s="9">
        <v>55</v>
      </c>
      <c r="G13" s="9">
        <v>253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4508</v>
      </c>
      <c r="D14" s="9">
        <v>2879</v>
      </c>
      <c r="E14" s="9">
        <v>2478</v>
      </c>
      <c r="F14" s="9">
        <v>401</v>
      </c>
      <c r="G14" s="9">
        <v>1629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17598</v>
      </c>
      <c r="D15" s="12">
        <v>12907</v>
      </c>
      <c r="E15" s="12">
        <v>12543</v>
      </c>
      <c r="F15" s="12">
        <v>364</v>
      </c>
      <c r="G15" s="12">
        <v>4691</v>
      </c>
    </row>
    <row r="16" spans="1:12" ht="11.65" customHeight="1" x14ac:dyDescent="0.2">
      <c r="A16" s="26" t="s">
        <v>151</v>
      </c>
      <c r="B16" s="10" t="s">
        <v>10</v>
      </c>
      <c r="C16" s="9">
        <v>11822</v>
      </c>
      <c r="D16" s="9">
        <v>8134</v>
      </c>
      <c r="E16" s="9">
        <v>7986</v>
      </c>
      <c r="F16" s="9">
        <v>148</v>
      </c>
      <c r="G16" s="9">
        <v>3688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577</v>
      </c>
      <c r="D17" s="9">
        <v>425</v>
      </c>
      <c r="E17" s="9">
        <v>408</v>
      </c>
      <c r="F17" s="9">
        <v>17</v>
      </c>
      <c r="G17" s="9">
        <v>152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5199</v>
      </c>
      <c r="D18" s="14">
        <v>4348</v>
      </c>
      <c r="E18" s="14">
        <v>4149</v>
      </c>
      <c r="F18" s="14">
        <v>199</v>
      </c>
      <c r="G18" s="14">
        <v>851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14661</v>
      </c>
      <c r="D7" s="12">
        <v>9327</v>
      </c>
      <c r="E7" s="12">
        <v>8812</v>
      </c>
      <c r="F7" s="12">
        <v>515</v>
      </c>
      <c r="G7" s="12">
        <v>5334</v>
      </c>
    </row>
    <row r="8" spans="1:12" ht="11.65" customHeight="1" x14ac:dyDescent="0.2">
      <c r="A8" s="26" t="s">
        <v>151</v>
      </c>
      <c r="B8" s="10" t="s">
        <v>10</v>
      </c>
      <c r="C8" s="9">
        <v>9580</v>
      </c>
      <c r="D8" s="9">
        <v>5686</v>
      </c>
      <c r="E8" s="9">
        <v>5522</v>
      </c>
      <c r="F8" s="9">
        <v>164</v>
      </c>
      <c r="G8" s="9">
        <v>3894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411</v>
      </c>
      <c r="D9" s="9">
        <v>250</v>
      </c>
      <c r="E9" s="9">
        <v>239</v>
      </c>
      <c r="F9" s="9">
        <v>11</v>
      </c>
      <c r="G9" s="9">
        <v>161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4670</v>
      </c>
      <c r="D10" s="9">
        <v>3391</v>
      </c>
      <c r="E10" s="9">
        <v>3051</v>
      </c>
      <c r="F10" s="9">
        <v>340</v>
      </c>
      <c r="G10" s="9">
        <v>1279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7446</v>
      </c>
      <c r="D11" s="12">
        <v>3997</v>
      </c>
      <c r="E11" s="12">
        <v>3713</v>
      </c>
      <c r="F11" s="12">
        <v>284</v>
      </c>
      <c r="G11" s="12">
        <v>3449</v>
      </c>
    </row>
    <row r="12" spans="1:12" ht="11.65" customHeight="1" x14ac:dyDescent="0.2">
      <c r="A12" s="26" t="s">
        <v>151</v>
      </c>
      <c r="B12" s="10" t="s">
        <v>10</v>
      </c>
      <c r="C12" s="9">
        <v>5077</v>
      </c>
      <c r="D12" s="9">
        <v>2577</v>
      </c>
      <c r="E12" s="9">
        <v>2491</v>
      </c>
      <c r="F12" s="9">
        <v>86</v>
      </c>
      <c r="G12" s="9">
        <v>2500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205</v>
      </c>
      <c r="D13" s="9">
        <v>113</v>
      </c>
      <c r="E13" s="9">
        <v>106</v>
      </c>
      <c r="F13" s="9">
        <v>7</v>
      </c>
      <c r="G13" s="9">
        <v>92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2164</v>
      </c>
      <c r="D14" s="9">
        <v>1307</v>
      </c>
      <c r="E14" s="9">
        <v>1116</v>
      </c>
      <c r="F14" s="9">
        <v>191</v>
      </c>
      <c r="G14" s="9">
        <v>857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7215</v>
      </c>
      <c r="D15" s="12">
        <v>5330</v>
      </c>
      <c r="E15" s="12">
        <v>5099</v>
      </c>
      <c r="F15" s="12">
        <v>231</v>
      </c>
      <c r="G15" s="12">
        <v>1885</v>
      </c>
    </row>
    <row r="16" spans="1:12" ht="11.65" customHeight="1" x14ac:dyDescent="0.2">
      <c r="A16" s="26" t="s">
        <v>151</v>
      </c>
      <c r="B16" s="10" t="s">
        <v>10</v>
      </c>
      <c r="C16" s="9">
        <v>4503</v>
      </c>
      <c r="D16" s="9">
        <v>3109</v>
      </c>
      <c r="E16" s="9">
        <v>3031</v>
      </c>
      <c r="F16" s="9">
        <v>78</v>
      </c>
      <c r="G16" s="9">
        <v>1394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206</v>
      </c>
      <c r="D17" s="9">
        <v>137</v>
      </c>
      <c r="E17" s="9">
        <v>133</v>
      </c>
      <c r="F17" s="9">
        <v>4</v>
      </c>
      <c r="G17" s="9">
        <v>69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2506</v>
      </c>
      <c r="D18" s="14">
        <v>2084</v>
      </c>
      <c r="E18" s="14">
        <v>1935</v>
      </c>
      <c r="F18" s="14">
        <v>149</v>
      </c>
      <c r="G18" s="14">
        <v>422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89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32747</v>
      </c>
      <c r="D7" s="12">
        <v>21404</v>
      </c>
      <c r="E7" s="12">
        <v>20084</v>
      </c>
      <c r="F7" s="12">
        <v>1320</v>
      </c>
      <c r="G7" s="12">
        <v>11343</v>
      </c>
    </row>
    <row r="8" spans="1:12" ht="11.65" customHeight="1" x14ac:dyDescent="0.2">
      <c r="A8" s="26" t="s">
        <v>151</v>
      </c>
      <c r="B8" s="10" t="s">
        <v>10</v>
      </c>
      <c r="C8" s="9">
        <v>21246</v>
      </c>
      <c r="D8" s="9">
        <v>12828</v>
      </c>
      <c r="E8" s="9">
        <v>12247</v>
      </c>
      <c r="F8" s="9">
        <v>581</v>
      </c>
      <c r="G8" s="9">
        <v>8418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609</v>
      </c>
      <c r="D9" s="9">
        <v>429</v>
      </c>
      <c r="E9" s="9">
        <v>390</v>
      </c>
      <c r="F9" s="9">
        <v>39</v>
      </c>
      <c r="G9" s="9">
        <v>180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10892</v>
      </c>
      <c r="D10" s="9">
        <v>8147</v>
      </c>
      <c r="E10" s="9">
        <v>7447</v>
      </c>
      <c r="F10" s="9">
        <v>700</v>
      </c>
      <c r="G10" s="9">
        <v>2745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17162</v>
      </c>
      <c r="D11" s="12">
        <v>9751</v>
      </c>
      <c r="E11" s="12">
        <v>8894</v>
      </c>
      <c r="F11" s="12">
        <v>857</v>
      </c>
      <c r="G11" s="12">
        <v>7411</v>
      </c>
    </row>
    <row r="12" spans="1:12" ht="11.65" customHeight="1" x14ac:dyDescent="0.2">
      <c r="A12" s="26" t="s">
        <v>151</v>
      </c>
      <c r="B12" s="10" t="s">
        <v>10</v>
      </c>
      <c r="C12" s="9">
        <v>11424</v>
      </c>
      <c r="D12" s="9">
        <v>6010</v>
      </c>
      <c r="E12" s="9">
        <v>5629</v>
      </c>
      <c r="F12" s="9">
        <v>381</v>
      </c>
      <c r="G12" s="9">
        <v>5414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337</v>
      </c>
      <c r="D13" s="9">
        <v>212</v>
      </c>
      <c r="E13" s="9">
        <v>195</v>
      </c>
      <c r="F13" s="9">
        <v>17</v>
      </c>
      <c r="G13" s="9">
        <v>125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5401</v>
      </c>
      <c r="D14" s="9">
        <v>3529</v>
      </c>
      <c r="E14" s="9">
        <v>3070</v>
      </c>
      <c r="F14" s="9">
        <v>459</v>
      </c>
      <c r="G14" s="9">
        <v>1872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15585</v>
      </c>
      <c r="D15" s="12">
        <v>11653</v>
      </c>
      <c r="E15" s="12">
        <v>11190</v>
      </c>
      <c r="F15" s="12">
        <v>463</v>
      </c>
      <c r="G15" s="12">
        <v>3932</v>
      </c>
    </row>
    <row r="16" spans="1:12" ht="11.65" customHeight="1" x14ac:dyDescent="0.2">
      <c r="A16" s="26" t="s">
        <v>151</v>
      </c>
      <c r="B16" s="10" t="s">
        <v>10</v>
      </c>
      <c r="C16" s="9">
        <v>9822</v>
      </c>
      <c r="D16" s="9">
        <v>6818</v>
      </c>
      <c r="E16" s="9">
        <v>6618</v>
      </c>
      <c r="F16" s="9">
        <v>200</v>
      </c>
      <c r="G16" s="9">
        <v>3004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272</v>
      </c>
      <c r="D17" s="9">
        <v>217</v>
      </c>
      <c r="E17" s="9">
        <v>195</v>
      </c>
      <c r="F17" s="9">
        <v>22</v>
      </c>
      <c r="G17" s="9">
        <v>55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5491</v>
      </c>
      <c r="D18" s="14">
        <v>4618</v>
      </c>
      <c r="E18" s="14">
        <v>4377</v>
      </c>
      <c r="F18" s="14">
        <v>241</v>
      </c>
      <c r="G18" s="14">
        <v>873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546773</v>
      </c>
      <c r="D7" s="12">
        <v>350897</v>
      </c>
      <c r="E7" s="12">
        <v>318235</v>
      </c>
      <c r="F7" s="12">
        <v>32662</v>
      </c>
      <c r="G7" s="12">
        <v>195876</v>
      </c>
    </row>
    <row r="8" spans="1:12" ht="11.65" customHeight="1" x14ac:dyDescent="0.2">
      <c r="A8" s="26" t="s">
        <v>151</v>
      </c>
      <c r="B8" s="10" t="s">
        <v>10</v>
      </c>
      <c r="C8" s="9">
        <v>337118</v>
      </c>
      <c r="D8" s="9">
        <v>206408</v>
      </c>
      <c r="E8" s="9">
        <v>193500</v>
      </c>
      <c r="F8" s="9">
        <v>12908</v>
      </c>
      <c r="G8" s="9">
        <v>130710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15167</v>
      </c>
      <c r="D9" s="9">
        <v>9823</v>
      </c>
      <c r="E9" s="9">
        <v>8932</v>
      </c>
      <c r="F9" s="9">
        <v>891</v>
      </c>
      <c r="G9" s="9">
        <v>5344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194488</v>
      </c>
      <c r="D10" s="9">
        <v>134666</v>
      </c>
      <c r="E10" s="9">
        <v>115803</v>
      </c>
      <c r="F10" s="9">
        <v>18863</v>
      </c>
      <c r="G10" s="9">
        <v>59822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288192</v>
      </c>
      <c r="D11" s="12">
        <v>162152</v>
      </c>
      <c r="E11" s="12">
        <v>142678</v>
      </c>
      <c r="F11" s="12">
        <v>19474</v>
      </c>
      <c r="G11" s="12">
        <v>126040</v>
      </c>
    </row>
    <row r="12" spans="1:12" ht="11.65" customHeight="1" x14ac:dyDescent="0.2">
      <c r="A12" s="26" t="s">
        <v>151</v>
      </c>
      <c r="B12" s="10" t="s">
        <v>10</v>
      </c>
      <c r="C12" s="9">
        <v>182399</v>
      </c>
      <c r="D12" s="9">
        <v>98424</v>
      </c>
      <c r="E12" s="9">
        <v>90311</v>
      </c>
      <c r="F12" s="9">
        <v>8113</v>
      </c>
      <c r="G12" s="9">
        <v>83975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8406</v>
      </c>
      <c r="D13" s="9">
        <v>5033</v>
      </c>
      <c r="E13" s="9">
        <v>4490</v>
      </c>
      <c r="F13" s="9">
        <v>543</v>
      </c>
      <c r="G13" s="9">
        <v>3373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97387</v>
      </c>
      <c r="D14" s="9">
        <v>58695</v>
      </c>
      <c r="E14" s="9">
        <v>47877</v>
      </c>
      <c r="F14" s="9">
        <v>10818</v>
      </c>
      <c r="G14" s="9">
        <v>38692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258581</v>
      </c>
      <c r="D15" s="12">
        <v>188745</v>
      </c>
      <c r="E15" s="12">
        <v>175557</v>
      </c>
      <c r="F15" s="12">
        <v>13188</v>
      </c>
      <c r="G15" s="12">
        <v>69836</v>
      </c>
    </row>
    <row r="16" spans="1:12" ht="11.65" customHeight="1" x14ac:dyDescent="0.2">
      <c r="A16" s="26" t="s">
        <v>151</v>
      </c>
      <c r="B16" s="10" t="s">
        <v>10</v>
      </c>
      <c r="C16" s="9">
        <v>154719</v>
      </c>
      <c r="D16" s="9">
        <v>107984</v>
      </c>
      <c r="E16" s="9">
        <v>103189</v>
      </c>
      <c r="F16" s="9">
        <v>4795</v>
      </c>
      <c r="G16" s="9">
        <v>46735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6761</v>
      </c>
      <c r="D17" s="9">
        <v>4790</v>
      </c>
      <c r="E17" s="9">
        <v>4442</v>
      </c>
      <c r="F17" s="9">
        <v>348</v>
      </c>
      <c r="G17" s="9">
        <v>1971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97101</v>
      </c>
      <c r="D18" s="14">
        <v>75971</v>
      </c>
      <c r="E18" s="14">
        <v>67926</v>
      </c>
      <c r="F18" s="14">
        <v>8045</v>
      </c>
      <c r="G18" s="14">
        <v>21130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87717</v>
      </c>
      <c r="D7" s="12">
        <v>58633</v>
      </c>
      <c r="E7" s="12">
        <v>53901</v>
      </c>
      <c r="F7" s="12">
        <v>4732</v>
      </c>
      <c r="G7" s="12">
        <v>29084</v>
      </c>
    </row>
    <row r="8" spans="1:12" ht="11.65" customHeight="1" x14ac:dyDescent="0.2">
      <c r="A8" s="26" t="s">
        <v>151</v>
      </c>
      <c r="B8" s="10" t="s">
        <v>10</v>
      </c>
      <c r="C8" s="9">
        <v>61563</v>
      </c>
      <c r="D8" s="9">
        <v>39327</v>
      </c>
      <c r="E8" s="9">
        <v>37116</v>
      </c>
      <c r="F8" s="9">
        <v>2211</v>
      </c>
      <c r="G8" s="9">
        <v>22236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1874</v>
      </c>
      <c r="D9" s="9">
        <v>1229</v>
      </c>
      <c r="E9" s="9">
        <v>1123</v>
      </c>
      <c r="F9" s="9">
        <v>106</v>
      </c>
      <c r="G9" s="9">
        <v>645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24280</v>
      </c>
      <c r="D10" s="9">
        <v>18077</v>
      </c>
      <c r="E10" s="9">
        <v>15662</v>
      </c>
      <c r="F10" s="9">
        <v>2415</v>
      </c>
      <c r="G10" s="9">
        <v>6203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45970</v>
      </c>
      <c r="D11" s="12">
        <v>27357</v>
      </c>
      <c r="E11" s="12">
        <v>24438</v>
      </c>
      <c r="F11" s="12">
        <v>2919</v>
      </c>
      <c r="G11" s="12">
        <v>18613</v>
      </c>
    </row>
    <row r="12" spans="1:12" ht="11.65" customHeight="1" x14ac:dyDescent="0.2">
      <c r="A12" s="26" t="s">
        <v>151</v>
      </c>
      <c r="B12" s="10" t="s">
        <v>10</v>
      </c>
      <c r="C12" s="9">
        <v>32906</v>
      </c>
      <c r="D12" s="9">
        <v>18737</v>
      </c>
      <c r="E12" s="9">
        <v>17355</v>
      </c>
      <c r="F12" s="9">
        <v>1382</v>
      </c>
      <c r="G12" s="9">
        <v>14169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1054</v>
      </c>
      <c r="D13" s="9">
        <v>653</v>
      </c>
      <c r="E13" s="9">
        <v>587</v>
      </c>
      <c r="F13" s="9">
        <v>66</v>
      </c>
      <c r="G13" s="9">
        <v>401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12010</v>
      </c>
      <c r="D14" s="9">
        <v>7967</v>
      </c>
      <c r="E14" s="9">
        <v>6496</v>
      </c>
      <c r="F14" s="9">
        <v>1471</v>
      </c>
      <c r="G14" s="9">
        <v>4043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41747</v>
      </c>
      <c r="D15" s="12">
        <v>31276</v>
      </c>
      <c r="E15" s="12">
        <v>29463</v>
      </c>
      <c r="F15" s="12">
        <v>1813</v>
      </c>
      <c r="G15" s="12">
        <v>10471</v>
      </c>
    </row>
    <row r="16" spans="1:12" ht="11.65" customHeight="1" x14ac:dyDescent="0.2">
      <c r="A16" s="26" t="s">
        <v>151</v>
      </c>
      <c r="B16" s="10" t="s">
        <v>10</v>
      </c>
      <c r="C16" s="9">
        <v>28657</v>
      </c>
      <c r="D16" s="9">
        <v>20590</v>
      </c>
      <c r="E16" s="9">
        <v>19761</v>
      </c>
      <c r="F16" s="9">
        <v>829</v>
      </c>
      <c r="G16" s="9">
        <v>8067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820</v>
      </c>
      <c r="D17" s="9">
        <v>576</v>
      </c>
      <c r="E17" s="9">
        <v>536</v>
      </c>
      <c r="F17" s="9">
        <v>40</v>
      </c>
      <c r="G17" s="9">
        <v>244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12270</v>
      </c>
      <c r="D18" s="14">
        <v>10110</v>
      </c>
      <c r="E18" s="14">
        <v>9166</v>
      </c>
      <c r="F18" s="14">
        <v>944</v>
      </c>
      <c r="G18" s="14">
        <v>2160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17557</v>
      </c>
      <c r="D7" s="12">
        <v>11698</v>
      </c>
      <c r="E7" s="12">
        <v>10802</v>
      </c>
      <c r="F7" s="12">
        <v>896</v>
      </c>
      <c r="G7" s="12">
        <v>5859</v>
      </c>
    </row>
    <row r="8" spans="1:12" ht="11.65" customHeight="1" x14ac:dyDescent="0.2">
      <c r="A8" s="26" t="s">
        <v>151</v>
      </c>
      <c r="B8" s="10" t="s">
        <v>10</v>
      </c>
      <c r="C8" s="9">
        <v>12708</v>
      </c>
      <c r="D8" s="9">
        <v>8140</v>
      </c>
      <c r="E8" s="9">
        <v>7734</v>
      </c>
      <c r="F8" s="9">
        <v>406</v>
      </c>
      <c r="G8" s="9">
        <v>4568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343</v>
      </c>
      <c r="D9" s="9">
        <v>239</v>
      </c>
      <c r="E9" s="9">
        <v>214</v>
      </c>
      <c r="F9" s="9">
        <v>25</v>
      </c>
      <c r="G9" s="9">
        <v>104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4506</v>
      </c>
      <c r="D10" s="9">
        <v>3319</v>
      </c>
      <c r="E10" s="9">
        <v>2854</v>
      </c>
      <c r="F10" s="9">
        <v>465</v>
      </c>
      <c r="G10" s="9">
        <v>1187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9003</v>
      </c>
      <c r="D11" s="12">
        <v>5368</v>
      </c>
      <c r="E11" s="12">
        <v>4776</v>
      </c>
      <c r="F11" s="12">
        <v>592</v>
      </c>
      <c r="G11" s="12">
        <v>3635</v>
      </c>
    </row>
    <row r="12" spans="1:12" ht="11.65" customHeight="1" x14ac:dyDescent="0.2">
      <c r="A12" s="26" t="s">
        <v>151</v>
      </c>
      <c r="B12" s="10" t="s">
        <v>10</v>
      </c>
      <c r="C12" s="9">
        <v>6501</v>
      </c>
      <c r="D12" s="9">
        <v>3740</v>
      </c>
      <c r="E12" s="9">
        <v>3453</v>
      </c>
      <c r="F12" s="9">
        <v>287</v>
      </c>
      <c r="G12" s="9">
        <v>2761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161</v>
      </c>
      <c r="D13" s="9">
        <v>104</v>
      </c>
      <c r="E13" s="9">
        <v>94</v>
      </c>
      <c r="F13" s="9">
        <v>10</v>
      </c>
      <c r="G13" s="9">
        <v>57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2341</v>
      </c>
      <c r="D14" s="9">
        <v>1524</v>
      </c>
      <c r="E14" s="9">
        <v>1229</v>
      </c>
      <c r="F14" s="9">
        <v>295</v>
      </c>
      <c r="G14" s="9">
        <v>817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8554</v>
      </c>
      <c r="D15" s="12">
        <v>6330</v>
      </c>
      <c r="E15" s="12">
        <v>6026</v>
      </c>
      <c r="F15" s="12">
        <v>304</v>
      </c>
      <c r="G15" s="12">
        <v>2224</v>
      </c>
    </row>
    <row r="16" spans="1:12" ht="11.65" customHeight="1" x14ac:dyDescent="0.2">
      <c r="A16" s="26" t="s">
        <v>151</v>
      </c>
      <c r="B16" s="10" t="s">
        <v>10</v>
      </c>
      <c r="C16" s="9">
        <v>6207</v>
      </c>
      <c r="D16" s="9">
        <v>4400</v>
      </c>
      <c r="E16" s="9">
        <v>4281</v>
      </c>
      <c r="F16" s="9">
        <v>119</v>
      </c>
      <c r="G16" s="9">
        <v>1807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182</v>
      </c>
      <c r="D17" s="9">
        <v>135</v>
      </c>
      <c r="E17" s="9">
        <v>120</v>
      </c>
      <c r="F17" s="9">
        <v>15</v>
      </c>
      <c r="G17" s="9">
        <v>47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2165</v>
      </c>
      <c r="D18" s="14">
        <v>1795</v>
      </c>
      <c r="E18" s="14">
        <v>1625</v>
      </c>
      <c r="F18" s="14">
        <v>170</v>
      </c>
      <c r="G18" s="14">
        <v>370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9005</v>
      </c>
      <c r="D7" s="12">
        <v>5813</v>
      </c>
      <c r="E7" s="12">
        <v>5485</v>
      </c>
      <c r="F7" s="12">
        <v>328</v>
      </c>
      <c r="G7" s="12">
        <v>3192</v>
      </c>
    </row>
    <row r="8" spans="1:12" ht="11.65" customHeight="1" x14ac:dyDescent="0.2">
      <c r="A8" s="26" t="s">
        <v>151</v>
      </c>
      <c r="B8" s="10" t="s">
        <v>10</v>
      </c>
      <c r="C8" s="9">
        <v>6511</v>
      </c>
      <c r="D8" s="9">
        <v>3956</v>
      </c>
      <c r="E8" s="9">
        <v>3821</v>
      </c>
      <c r="F8" s="9">
        <v>135</v>
      </c>
      <c r="G8" s="9">
        <v>2555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148</v>
      </c>
      <c r="D9" s="9">
        <v>83</v>
      </c>
      <c r="E9" s="9">
        <v>70</v>
      </c>
      <c r="F9" s="9">
        <v>13</v>
      </c>
      <c r="G9" s="9">
        <v>65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2346</v>
      </c>
      <c r="D10" s="9">
        <v>1774</v>
      </c>
      <c r="E10" s="9">
        <v>1594</v>
      </c>
      <c r="F10" s="9">
        <v>180</v>
      </c>
      <c r="G10" s="9">
        <v>572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4729</v>
      </c>
      <c r="D11" s="12">
        <v>2649</v>
      </c>
      <c r="E11" s="12">
        <v>2449</v>
      </c>
      <c r="F11" s="12">
        <v>200</v>
      </c>
      <c r="G11" s="12">
        <v>2080</v>
      </c>
    </row>
    <row r="12" spans="1:12" ht="11.65" customHeight="1" x14ac:dyDescent="0.2">
      <c r="A12" s="26" t="s">
        <v>151</v>
      </c>
      <c r="B12" s="10" t="s">
        <v>10</v>
      </c>
      <c r="C12" s="9">
        <v>3520</v>
      </c>
      <c r="D12" s="9">
        <v>1859</v>
      </c>
      <c r="E12" s="9">
        <v>1769</v>
      </c>
      <c r="F12" s="9">
        <v>90</v>
      </c>
      <c r="G12" s="9">
        <v>1661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89</v>
      </c>
      <c r="D13" s="9">
        <v>40</v>
      </c>
      <c r="E13" s="9">
        <v>33</v>
      </c>
      <c r="F13" s="9">
        <v>7</v>
      </c>
      <c r="G13" s="9">
        <v>49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1120</v>
      </c>
      <c r="D14" s="9">
        <v>750</v>
      </c>
      <c r="E14" s="9">
        <v>647</v>
      </c>
      <c r="F14" s="9">
        <v>103</v>
      </c>
      <c r="G14" s="9">
        <v>370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4276</v>
      </c>
      <c r="D15" s="12">
        <v>3164</v>
      </c>
      <c r="E15" s="12">
        <v>3036</v>
      </c>
      <c r="F15" s="12">
        <v>128</v>
      </c>
      <c r="G15" s="12">
        <v>1112</v>
      </c>
    </row>
    <row r="16" spans="1:12" ht="11.65" customHeight="1" x14ac:dyDescent="0.2">
      <c r="A16" s="26" t="s">
        <v>151</v>
      </c>
      <c r="B16" s="10" t="s">
        <v>10</v>
      </c>
      <c r="C16" s="9">
        <v>2991</v>
      </c>
      <c r="D16" s="9">
        <v>2097</v>
      </c>
      <c r="E16" s="9">
        <v>2052</v>
      </c>
      <c r="F16" s="9">
        <v>45</v>
      </c>
      <c r="G16" s="9">
        <v>894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59</v>
      </c>
      <c r="D17" s="9">
        <v>43</v>
      </c>
      <c r="E17" s="9">
        <v>37</v>
      </c>
      <c r="F17" s="9">
        <v>6</v>
      </c>
      <c r="G17" s="9">
        <v>16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1226</v>
      </c>
      <c r="D18" s="14">
        <v>1024</v>
      </c>
      <c r="E18" s="14">
        <v>947</v>
      </c>
      <c r="F18" s="14">
        <v>77</v>
      </c>
      <c r="G18" s="14">
        <v>202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277301</v>
      </c>
      <c r="D7" s="12">
        <v>177598</v>
      </c>
      <c r="E7" s="12">
        <v>157516</v>
      </c>
      <c r="F7" s="12">
        <v>20082</v>
      </c>
      <c r="G7" s="12">
        <v>99703</v>
      </c>
    </row>
    <row r="8" spans="1:12" ht="11.65" customHeight="1" x14ac:dyDescent="0.2">
      <c r="A8" s="26" t="s">
        <v>151</v>
      </c>
      <c r="B8" s="10" t="s">
        <v>10</v>
      </c>
      <c r="C8" s="9">
        <v>162374</v>
      </c>
      <c r="D8" s="9">
        <v>98982</v>
      </c>
      <c r="E8" s="9">
        <v>92477</v>
      </c>
      <c r="F8" s="9">
        <v>6505</v>
      </c>
      <c r="G8" s="9">
        <v>63392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6767</v>
      </c>
      <c r="D9" s="9">
        <v>4185</v>
      </c>
      <c r="E9" s="9">
        <v>3700</v>
      </c>
      <c r="F9" s="9">
        <v>485</v>
      </c>
      <c r="G9" s="9">
        <v>2582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108160</v>
      </c>
      <c r="D10" s="9">
        <v>74431</v>
      </c>
      <c r="E10" s="9">
        <v>61339</v>
      </c>
      <c r="F10" s="9">
        <v>13092</v>
      </c>
      <c r="G10" s="9">
        <v>33729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143712</v>
      </c>
      <c r="D11" s="12">
        <v>79601</v>
      </c>
      <c r="E11" s="12">
        <v>67962</v>
      </c>
      <c r="F11" s="12">
        <v>11639</v>
      </c>
      <c r="G11" s="12">
        <v>64111</v>
      </c>
    </row>
    <row r="12" spans="1:12" ht="11.65" customHeight="1" x14ac:dyDescent="0.2">
      <c r="A12" s="26" t="s">
        <v>151</v>
      </c>
      <c r="B12" s="10" t="s">
        <v>10</v>
      </c>
      <c r="C12" s="9">
        <v>85524</v>
      </c>
      <c r="D12" s="9">
        <v>44913</v>
      </c>
      <c r="E12" s="9">
        <v>40766</v>
      </c>
      <c r="F12" s="9">
        <v>4147</v>
      </c>
      <c r="G12" s="9">
        <v>40611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3683</v>
      </c>
      <c r="D13" s="9">
        <v>2099</v>
      </c>
      <c r="E13" s="9">
        <v>1794</v>
      </c>
      <c r="F13" s="9">
        <v>305</v>
      </c>
      <c r="G13" s="9">
        <v>1584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54505</v>
      </c>
      <c r="D14" s="9">
        <v>32589</v>
      </c>
      <c r="E14" s="9">
        <v>25402</v>
      </c>
      <c r="F14" s="9">
        <v>7187</v>
      </c>
      <c r="G14" s="9">
        <v>21916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133589</v>
      </c>
      <c r="D15" s="12">
        <v>97997</v>
      </c>
      <c r="E15" s="12">
        <v>89554</v>
      </c>
      <c r="F15" s="12">
        <v>8443</v>
      </c>
      <c r="G15" s="12">
        <v>35592</v>
      </c>
    </row>
    <row r="16" spans="1:12" ht="11.65" customHeight="1" x14ac:dyDescent="0.2">
      <c r="A16" s="26" t="s">
        <v>151</v>
      </c>
      <c r="B16" s="10" t="s">
        <v>10</v>
      </c>
      <c r="C16" s="9">
        <v>76850</v>
      </c>
      <c r="D16" s="9">
        <v>54069</v>
      </c>
      <c r="E16" s="9">
        <v>51711</v>
      </c>
      <c r="F16" s="9">
        <v>2358</v>
      </c>
      <c r="G16" s="9">
        <v>22781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3084</v>
      </c>
      <c r="D17" s="9">
        <v>2086</v>
      </c>
      <c r="E17" s="9">
        <v>1906</v>
      </c>
      <c r="F17" s="9">
        <v>180</v>
      </c>
      <c r="G17" s="9">
        <v>998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53655</v>
      </c>
      <c r="D18" s="14">
        <v>41842</v>
      </c>
      <c r="E18" s="14">
        <v>35937</v>
      </c>
      <c r="F18" s="14">
        <v>5905</v>
      </c>
      <c r="G18" s="14">
        <v>11813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26296</v>
      </c>
      <c r="D7" s="12">
        <v>16831</v>
      </c>
      <c r="E7" s="12">
        <v>15326</v>
      </c>
      <c r="F7" s="12">
        <v>1505</v>
      </c>
      <c r="G7" s="12">
        <v>9465</v>
      </c>
    </row>
    <row r="8" spans="1:12" ht="11.65" customHeight="1" x14ac:dyDescent="0.2">
      <c r="A8" s="26" t="s">
        <v>151</v>
      </c>
      <c r="B8" s="10" t="s">
        <v>10</v>
      </c>
      <c r="C8" s="9">
        <v>17990</v>
      </c>
      <c r="D8" s="9">
        <v>10767</v>
      </c>
      <c r="E8" s="9">
        <v>10174</v>
      </c>
      <c r="F8" s="9">
        <v>593</v>
      </c>
      <c r="G8" s="9">
        <v>7223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612</v>
      </c>
      <c r="D9" s="9">
        <v>404</v>
      </c>
      <c r="E9" s="9">
        <v>367</v>
      </c>
      <c r="F9" s="9">
        <v>37</v>
      </c>
      <c r="G9" s="9">
        <v>208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7694</v>
      </c>
      <c r="D10" s="9">
        <v>5660</v>
      </c>
      <c r="E10" s="9">
        <v>4785</v>
      </c>
      <c r="F10" s="9">
        <v>875</v>
      </c>
      <c r="G10" s="9">
        <v>2034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13420</v>
      </c>
      <c r="D11" s="12">
        <v>7502</v>
      </c>
      <c r="E11" s="12">
        <v>6583</v>
      </c>
      <c r="F11" s="12">
        <v>919</v>
      </c>
      <c r="G11" s="12">
        <v>5918</v>
      </c>
    </row>
    <row r="12" spans="1:12" ht="11.65" customHeight="1" x14ac:dyDescent="0.2">
      <c r="A12" s="26" t="s">
        <v>151</v>
      </c>
      <c r="B12" s="10" t="s">
        <v>10</v>
      </c>
      <c r="C12" s="9">
        <v>9470</v>
      </c>
      <c r="D12" s="9">
        <v>4988</v>
      </c>
      <c r="E12" s="9">
        <v>4608</v>
      </c>
      <c r="F12" s="9">
        <v>380</v>
      </c>
      <c r="G12" s="9">
        <v>4482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330</v>
      </c>
      <c r="D13" s="9">
        <v>200</v>
      </c>
      <c r="E13" s="9">
        <v>170</v>
      </c>
      <c r="F13" s="9">
        <v>30</v>
      </c>
      <c r="G13" s="9">
        <v>130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3620</v>
      </c>
      <c r="D14" s="9">
        <v>2314</v>
      </c>
      <c r="E14" s="9">
        <v>1805</v>
      </c>
      <c r="F14" s="9">
        <v>509</v>
      </c>
      <c r="G14" s="9">
        <v>1306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12876</v>
      </c>
      <c r="D15" s="12">
        <v>9329</v>
      </c>
      <c r="E15" s="12">
        <v>8743</v>
      </c>
      <c r="F15" s="12">
        <v>586</v>
      </c>
      <c r="G15" s="12">
        <v>3547</v>
      </c>
    </row>
    <row r="16" spans="1:12" ht="11.65" customHeight="1" x14ac:dyDescent="0.2">
      <c r="A16" s="26" t="s">
        <v>151</v>
      </c>
      <c r="B16" s="10" t="s">
        <v>10</v>
      </c>
      <c r="C16" s="9">
        <v>8520</v>
      </c>
      <c r="D16" s="9">
        <v>5779</v>
      </c>
      <c r="E16" s="9">
        <v>5566</v>
      </c>
      <c r="F16" s="9">
        <v>213</v>
      </c>
      <c r="G16" s="9">
        <v>2741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282</v>
      </c>
      <c r="D17" s="9">
        <v>204</v>
      </c>
      <c r="E17" s="9">
        <v>197</v>
      </c>
      <c r="F17" s="9">
        <v>7</v>
      </c>
      <c r="G17" s="9">
        <v>78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4074</v>
      </c>
      <c r="D18" s="14">
        <v>3346</v>
      </c>
      <c r="E18" s="14">
        <v>2980</v>
      </c>
      <c r="F18" s="14">
        <v>366</v>
      </c>
      <c r="G18" s="14">
        <v>728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49094</v>
      </c>
      <c r="D7" s="12">
        <v>31732</v>
      </c>
      <c r="E7" s="12">
        <v>28849</v>
      </c>
      <c r="F7" s="12">
        <v>2883</v>
      </c>
      <c r="G7" s="12">
        <v>17362</v>
      </c>
    </row>
    <row r="8" spans="1:12" ht="11.65" customHeight="1" x14ac:dyDescent="0.2">
      <c r="A8" s="26" t="s">
        <v>151</v>
      </c>
      <c r="B8" s="10" t="s">
        <v>10</v>
      </c>
      <c r="C8" s="9">
        <v>26375</v>
      </c>
      <c r="D8" s="9">
        <v>16229</v>
      </c>
      <c r="E8" s="9">
        <v>15305</v>
      </c>
      <c r="F8" s="9">
        <v>924</v>
      </c>
      <c r="G8" s="9">
        <v>10146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1308</v>
      </c>
      <c r="D9" s="9">
        <v>822</v>
      </c>
      <c r="E9" s="9">
        <v>729</v>
      </c>
      <c r="F9" s="9">
        <v>93</v>
      </c>
      <c r="G9" s="9">
        <v>486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21411</v>
      </c>
      <c r="D10" s="9">
        <v>14681</v>
      </c>
      <c r="E10" s="9">
        <v>12815</v>
      </c>
      <c r="F10" s="9">
        <v>1866</v>
      </c>
      <c r="G10" s="9">
        <v>6730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25215</v>
      </c>
      <c r="D11" s="12">
        <v>14031</v>
      </c>
      <c r="E11" s="12">
        <v>12260</v>
      </c>
      <c r="F11" s="12">
        <v>1771</v>
      </c>
      <c r="G11" s="12">
        <v>11184</v>
      </c>
    </row>
    <row r="12" spans="1:12" ht="11.65" customHeight="1" x14ac:dyDescent="0.2">
      <c r="A12" s="26" t="s">
        <v>151</v>
      </c>
      <c r="B12" s="10" t="s">
        <v>10</v>
      </c>
      <c r="C12" s="9">
        <v>13910</v>
      </c>
      <c r="D12" s="9">
        <v>7506</v>
      </c>
      <c r="E12" s="9">
        <v>6924</v>
      </c>
      <c r="F12" s="9">
        <v>582</v>
      </c>
      <c r="G12" s="9">
        <v>6404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782</v>
      </c>
      <c r="D13" s="9">
        <v>481</v>
      </c>
      <c r="E13" s="9">
        <v>415</v>
      </c>
      <c r="F13" s="9">
        <v>66</v>
      </c>
      <c r="G13" s="9">
        <v>301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10523</v>
      </c>
      <c r="D14" s="9">
        <v>6044</v>
      </c>
      <c r="E14" s="9">
        <v>4921</v>
      </c>
      <c r="F14" s="9">
        <v>1123</v>
      </c>
      <c r="G14" s="9">
        <v>4479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23879</v>
      </c>
      <c r="D15" s="12">
        <v>17701</v>
      </c>
      <c r="E15" s="12">
        <v>16589</v>
      </c>
      <c r="F15" s="12">
        <v>1112</v>
      </c>
      <c r="G15" s="12">
        <v>6178</v>
      </c>
    </row>
    <row r="16" spans="1:12" ht="11.65" customHeight="1" x14ac:dyDescent="0.2">
      <c r="A16" s="26" t="s">
        <v>151</v>
      </c>
      <c r="B16" s="10" t="s">
        <v>10</v>
      </c>
      <c r="C16" s="9">
        <v>12465</v>
      </c>
      <c r="D16" s="9">
        <v>8723</v>
      </c>
      <c r="E16" s="9">
        <v>8381</v>
      </c>
      <c r="F16" s="9">
        <v>342</v>
      </c>
      <c r="G16" s="9">
        <v>3742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526</v>
      </c>
      <c r="D17" s="9">
        <v>341</v>
      </c>
      <c r="E17" s="9">
        <v>314</v>
      </c>
      <c r="F17" s="9">
        <v>27</v>
      </c>
      <c r="G17" s="9">
        <v>185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10888</v>
      </c>
      <c r="D18" s="14">
        <v>8637</v>
      </c>
      <c r="E18" s="14">
        <v>7894</v>
      </c>
      <c r="F18" s="14">
        <v>743</v>
      </c>
      <c r="G18" s="14">
        <v>2251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56596</v>
      </c>
      <c r="D7" s="12">
        <v>36646</v>
      </c>
      <c r="E7" s="12">
        <v>34192</v>
      </c>
      <c r="F7" s="12">
        <v>2454</v>
      </c>
      <c r="G7" s="12">
        <v>19950</v>
      </c>
    </row>
    <row r="8" spans="1:12" ht="11.65" customHeight="1" x14ac:dyDescent="0.2">
      <c r="A8" s="26" t="s">
        <v>151</v>
      </c>
      <c r="B8" s="10" t="s">
        <v>10</v>
      </c>
      <c r="C8" s="9">
        <v>39785</v>
      </c>
      <c r="D8" s="9">
        <v>24358</v>
      </c>
      <c r="E8" s="9">
        <v>23254</v>
      </c>
      <c r="F8" s="9">
        <v>1104</v>
      </c>
      <c r="G8" s="9">
        <v>15427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1360</v>
      </c>
      <c r="D9" s="9">
        <v>867</v>
      </c>
      <c r="E9" s="9">
        <v>794</v>
      </c>
      <c r="F9" s="9">
        <v>73</v>
      </c>
      <c r="G9" s="9">
        <v>493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15451</v>
      </c>
      <c r="D10" s="9">
        <v>11421</v>
      </c>
      <c r="E10" s="9">
        <v>10144</v>
      </c>
      <c r="F10" s="9">
        <v>1277</v>
      </c>
      <c r="G10" s="9">
        <v>4030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29628</v>
      </c>
      <c r="D11" s="12">
        <v>17038</v>
      </c>
      <c r="E11" s="12">
        <v>15567</v>
      </c>
      <c r="F11" s="12">
        <v>1471</v>
      </c>
      <c r="G11" s="12">
        <v>12590</v>
      </c>
    </row>
    <row r="12" spans="1:12" ht="11.65" customHeight="1" x14ac:dyDescent="0.2">
      <c r="A12" s="26" t="s">
        <v>151</v>
      </c>
      <c r="B12" s="10" t="s">
        <v>10</v>
      </c>
      <c r="C12" s="9">
        <v>21305</v>
      </c>
      <c r="D12" s="9">
        <v>11607</v>
      </c>
      <c r="E12" s="9">
        <v>10924</v>
      </c>
      <c r="F12" s="9">
        <v>683</v>
      </c>
      <c r="G12" s="9">
        <v>9698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746</v>
      </c>
      <c r="D13" s="9">
        <v>435</v>
      </c>
      <c r="E13" s="9">
        <v>392</v>
      </c>
      <c r="F13" s="9">
        <v>43</v>
      </c>
      <c r="G13" s="9">
        <v>311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7577</v>
      </c>
      <c r="D14" s="9">
        <v>4996</v>
      </c>
      <c r="E14" s="9">
        <v>4251</v>
      </c>
      <c r="F14" s="9">
        <v>745</v>
      </c>
      <c r="G14" s="9">
        <v>2581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26968</v>
      </c>
      <c r="D15" s="12">
        <v>19608</v>
      </c>
      <c r="E15" s="12">
        <v>18625</v>
      </c>
      <c r="F15" s="12">
        <v>983</v>
      </c>
      <c r="G15" s="12">
        <v>7360</v>
      </c>
    </row>
    <row r="16" spans="1:12" ht="11.65" customHeight="1" x14ac:dyDescent="0.2">
      <c r="A16" s="26" t="s">
        <v>151</v>
      </c>
      <c r="B16" s="10" t="s">
        <v>10</v>
      </c>
      <c r="C16" s="9">
        <v>18480</v>
      </c>
      <c r="D16" s="9">
        <v>12751</v>
      </c>
      <c r="E16" s="9">
        <v>12330</v>
      </c>
      <c r="F16" s="9">
        <v>421</v>
      </c>
      <c r="G16" s="9">
        <v>5729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614</v>
      </c>
      <c r="D17" s="9">
        <v>432</v>
      </c>
      <c r="E17" s="9">
        <v>402</v>
      </c>
      <c r="F17" s="9">
        <v>30</v>
      </c>
      <c r="G17" s="9">
        <v>182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7874</v>
      </c>
      <c r="D18" s="14">
        <v>6425</v>
      </c>
      <c r="E18" s="14">
        <v>5893</v>
      </c>
      <c r="F18" s="14">
        <v>532</v>
      </c>
      <c r="G18" s="14">
        <v>1449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451628</v>
      </c>
      <c r="D7" s="12">
        <v>284240</v>
      </c>
      <c r="E7" s="12">
        <v>255012</v>
      </c>
      <c r="F7" s="12">
        <v>29228</v>
      </c>
      <c r="G7" s="12">
        <v>167388</v>
      </c>
    </row>
    <row r="8" spans="1:12" ht="11.65" customHeight="1" x14ac:dyDescent="0.2">
      <c r="A8" s="26" t="s">
        <v>151</v>
      </c>
      <c r="B8" s="10" t="s">
        <v>10</v>
      </c>
      <c r="C8" s="9">
        <v>241609</v>
      </c>
      <c r="D8" s="9">
        <v>141383</v>
      </c>
      <c r="E8" s="9">
        <v>132359</v>
      </c>
      <c r="F8" s="9">
        <v>9024</v>
      </c>
      <c r="G8" s="9">
        <v>100226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10269</v>
      </c>
      <c r="D9" s="9">
        <v>6284</v>
      </c>
      <c r="E9" s="9">
        <v>5655</v>
      </c>
      <c r="F9" s="9">
        <v>629</v>
      </c>
      <c r="G9" s="9">
        <v>3985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199750</v>
      </c>
      <c r="D10" s="9">
        <v>136573</v>
      </c>
      <c r="E10" s="9">
        <v>116998</v>
      </c>
      <c r="F10" s="9">
        <v>19575</v>
      </c>
      <c r="G10" s="9">
        <v>63177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235422</v>
      </c>
      <c r="D11" s="12">
        <v>125982</v>
      </c>
      <c r="E11" s="12">
        <v>108503</v>
      </c>
      <c r="F11" s="12">
        <v>17479</v>
      </c>
      <c r="G11" s="12">
        <v>109440</v>
      </c>
    </row>
    <row r="12" spans="1:12" ht="11.65" customHeight="1" x14ac:dyDescent="0.2">
      <c r="A12" s="26" t="s">
        <v>151</v>
      </c>
      <c r="B12" s="10" t="s">
        <v>10</v>
      </c>
      <c r="C12" s="9">
        <v>129964</v>
      </c>
      <c r="D12" s="9">
        <v>65088</v>
      </c>
      <c r="E12" s="9">
        <v>59161</v>
      </c>
      <c r="F12" s="9">
        <v>5927</v>
      </c>
      <c r="G12" s="9">
        <v>64876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5646</v>
      </c>
      <c r="D13" s="9">
        <v>3117</v>
      </c>
      <c r="E13" s="9">
        <v>2731</v>
      </c>
      <c r="F13" s="9">
        <v>386</v>
      </c>
      <c r="G13" s="9">
        <v>2529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99812</v>
      </c>
      <c r="D14" s="9">
        <v>57777</v>
      </c>
      <c r="E14" s="9">
        <v>46611</v>
      </c>
      <c r="F14" s="9">
        <v>11166</v>
      </c>
      <c r="G14" s="9">
        <v>42035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216206</v>
      </c>
      <c r="D15" s="12">
        <v>158258</v>
      </c>
      <c r="E15" s="12">
        <v>146509</v>
      </c>
      <c r="F15" s="12">
        <v>11749</v>
      </c>
      <c r="G15" s="12">
        <v>57948</v>
      </c>
    </row>
    <row r="16" spans="1:12" ht="11.65" customHeight="1" x14ac:dyDescent="0.2">
      <c r="A16" s="26" t="s">
        <v>151</v>
      </c>
      <c r="B16" s="10" t="s">
        <v>10</v>
      </c>
      <c r="C16" s="9">
        <v>111645</v>
      </c>
      <c r="D16" s="9">
        <v>76295</v>
      </c>
      <c r="E16" s="9">
        <v>73198</v>
      </c>
      <c r="F16" s="9">
        <v>3097</v>
      </c>
      <c r="G16" s="9">
        <v>35350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4623</v>
      </c>
      <c r="D17" s="9">
        <v>3167</v>
      </c>
      <c r="E17" s="9">
        <v>2924</v>
      </c>
      <c r="F17" s="9">
        <v>243</v>
      </c>
      <c r="G17" s="9">
        <v>1456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99938</v>
      </c>
      <c r="D18" s="14">
        <v>78796</v>
      </c>
      <c r="E18" s="14">
        <v>70387</v>
      </c>
      <c r="F18" s="14">
        <v>8409</v>
      </c>
      <c r="G18" s="14">
        <v>21142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99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19267</v>
      </c>
      <c r="D7" s="12">
        <v>12550</v>
      </c>
      <c r="E7" s="12">
        <v>11742</v>
      </c>
      <c r="F7" s="12">
        <v>808</v>
      </c>
      <c r="G7" s="12">
        <v>6717</v>
      </c>
    </row>
    <row r="8" spans="1:12" ht="11.65" customHeight="1" x14ac:dyDescent="0.2">
      <c r="A8" s="26" t="s">
        <v>151</v>
      </c>
      <c r="B8" s="10" t="s">
        <v>10</v>
      </c>
      <c r="C8" s="9">
        <v>12759</v>
      </c>
      <c r="D8" s="9">
        <v>7863</v>
      </c>
      <c r="E8" s="9">
        <v>7533</v>
      </c>
      <c r="F8" s="9">
        <v>330</v>
      </c>
      <c r="G8" s="9">
        <v>4896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717</v>
      </c>
      <c r="D9" s="9">
        <v>434</v>
      </c>
      <c r="E9" s="9">
        <v>377</v>
      </c>
      <c r="F9" s="9">
        <v>57</v>
      </c>
      <c r="G9" s="9">
        <v>283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5791</v>
      </c>
      <c r="D10" s="9">
        <v>4253</v>
      </c>
      <c r="E10" s="9">
        <v>3832</v>
      </c>
      <c r="F10" s="9">
        <v>421</v>
      </c>
      <c r="G10" s="9">
        <v>1538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9978</v>
      </c>
      <c r="D11" s="12">
        <v>5670</v>
      </c>
      <c r="E11" s="12">
        <v>5168</v>
      </c>
      <c r="F11" s="12">
        <v>502</v>
      </c>
      <c r="G11" s="12">
        <v>4308</v>
      </c>
    </row>
    <row r="12" spans="1:12" ht="11.65" customHeight="1" x14ac:dyDescent="0.2">
      <c r="A12" s="26" t="s">
        <v>151</v>
      </c>
      <c r="B12" s="10" t="s">
        <v>10</v>
      </c>
      <c r="C12" s="9">
        <v>6736</v>
      </c>
      <c r="D12" s="9">
        <v>3657</v>
      </c>
      <c r="E12" s="9">
        <v>3456</v>
      </c>
      <c r="F12" s="9">
        <v>201</v>
      </c>
      <c r="G12" s="9">
        <v>3079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463</v>
      </c>
      <c r="D13" s="9">
        <v>255</v>
      </c>
      <c r="E13" s="9">
        <v>215</v>
      </c>
      <c r="F13" s="9">
        <v>40</v>
      </c>
      <c r="G13" s="9">
        <v>208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2779</v>
      </c>
      <c r="D14" s="9">
        <v>1758</v>
      </c>
      <c r="E14" s="9">
        <v>1497</v>
      </c>
      <c r="F14" s="9">
        <v>261</v>
      </c>
      <c r="G14" s="9">
        <v>1021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9289</v>
      </c>
      <c r="D15" s="12">
        <v>6880</v>
      </c>
      <c r="E15" s="12">
        <v>6574</v>
      </c>
      <c r="F15" s="12">
        <v>306</v>
      </c>
      <c r="G15" s="12">
        <v>2409</v>
      </c>
    </row>
    <row r="16" spans="1:12" ht="11.65" customHeight="1" x14ac:dyDescent="0.2">
      <c r="A16" s="26" t="s">
        <v>151</v>
      </c>
      <c r="B16" s="10" t="s">
        <v>10</v>
      </c>
      <c r="C16" s="9">
        <v>6023</v>
      </c>
      <c r="D16" s="9">
        <v>4206</v>
      </c>
      <c r="E16" s="9">
        <v>4077</v>
      </c>
      <c r="F16" s="9">
        <v>129</v>
      </c>
      <c r="G16" s="9">
        <v>1817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254</v>
      </c>
      <c r="D17" s="9">
        <v>179</v>
      </c>
      <c r="E17" s="9">
        <v>162</v>
      </c>
      <c r="F17" s="9">
        <v>17</v>
      </c>
      <c r="G17" s="9">
        <v>75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3012</v>
      </c>
      <c r="D18" s="14">
        <v>2495</v>
      </c>
      <c r="E18" s="14">
        <v>2335</v>
      </c>
      <c r="F18" s="14">
        <v>160</v>
      </c>
      <c r="G18" s="14">
        <v>517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6780</v>
      </c>
      <c r="D7" s="12">
        <v>4362</v>
      </c>
      <c r="E7" s="12">
        <v>4078</v>
      </c>
      <c r="F7" s="12">
        <v>284</v>
      </c>
      <c r="G7" s="12">
        <v>2418</v>
      </c>
    </row>
    <row r="8" spans="1:12" ht="11.65" customHeight="1" x14ac:dyDescent="0.2">
      <c r="A8" s="26" t="s">
        <v>151</v>
      </c>
      <c r="B8" s="10" t="s">
        <v>10</v>
      </c>
      <c r="C8" s="9">
        <v>4228</v>
      </c>
      <c r="D8" s="9">
        <v>2500</v>
      </c>
      <c r="E8" s="9">
        <v>2405</v>
      </c>
      <c r="F8" s="9">
        <v>95</v>
      </c>
      <c r="G8" s="9">
        <v>1728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153</v>
      </c>
      <c r="D9" s="9">
        <v>107</v>
      </c>
      <c r="E9" s="9">
        <v>100</v>
      </c>
      <c r="F9" s="9">
        <v>7</v>
      </c>
      <c r="G9" s="9">
        <v>46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2399</v>
      </c>
      <c r="D10" s="9">
        <v>1755</v>
      </c>
      <c r="E10" s="9">
        <v>1573</v>
      </c>
      <c r="F10" s="9">
        <v>182</v>
      </c>
      <c r="G10" s="9">
        <v>644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3434</v>
      </c>
      <c r="D11" s="12">
        <v>1972</v>
      </c>
      <c r="E11" s="12">
        <v>1805</v>
      </c>
      <c r="F11" s="12">
        <v>167</v>
      </c>
      <c r="G11" s="12">
        <v>1462</v>
      </c>
    </row>
    <row r="12" spans="1:12" ht="11.65" customHeight="1" x14ac:dyDescent="0.2">
      <c r="A12" s="26" t="s">
        <v>151</v>
      </c>
      <c r="B12" s="10" t="s">
        <v>10</v>
      </c>
      <c r="C12" s="9">
        <v>2310</v>
      </c>
      <c r="D12" s="9">
        <v>1275</v>
      </c>
      <c r="E12" s="9">
        <v>1217</v>
      </c>
      <c r="F12" s="9">
        <v>58</v>
      </c>
      <c r="G12" s="9">
        <v>1035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74</v>
      </c>
      <c r="D13" s="9">
        <v>46</v>
      </c>
      <c r="E13" s="9">
        <v>42</v>
      </c>
      <c r="F13" s="9">
        <v>4</v>
      </c>
      <c r="G13" s="9">
        <v>28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1050</v>
      </c>
      <c r="D14" s="9">
        <v>651</v>
      </c>
      <c r="E14" s="9">
        <v>546</v>
      </c>
      <c r="F14" s="9">
        <v>105</v>
      </c>
      <c r="G14" s="9">
        <v>399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3346</v>
      </c>
      <c r="D15" s="12">
        <v>2390</v>
      </c>
      <c r="E15" s="12">
        <v>2273</v>
      </c>
      <c r="F15" s="12">
        <v>117</v>
      </c>
      <c r="G15" s="12">
        <v>956</v>
      </c>
    </row>
    <row r="16" spans="1:12" ht="11.65" customHeight="1" x14ac:dyDescent="0.2">
      <c r="A16" s="26" t="s">
        <v>151</v>
      </c>
      <c r="B16" s="10" t="s">
        <v>10</v>
      </c>
      <c r="C16" s="9">
        <v>1918</v>
      </c>
      <c r="D16" s="9">
        <v>1225</v>
      </c>
      <c r="E16" s="9">
        <v>1188</v>
      </c>
      <c r="F16" s="9">
        <v>37</v>
      </c>
      <c r="G16" s="9">
        <v>693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79</v>
      </c>
      <c r="D17" s="9">
        <v>61</v>
      </c>
      <c r="E17" s="9">
        <v>58</v>
      </c>
      <c r="F17" s="9">
        <v>3</v>
      </c>
      <c r="G17" s="9">
        <v>18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1349</v>
      </c>
      <c r="D18" s="14">
        <v>1104</v>
      </c>
      <c r="E18" s="14">
        <v>1027</v>
      </c>
      <c r="F18" s="14">
        <v>77</v>
      </c>
      <c r="G18" s="14">
        <v>245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437816</v>
      </c>
      <c r="D7" s="12">
        <v>286038</v>
      </c>
      <c r="E7" s="12">
        <v>257798</v>
      </c>
      <c r="F7" s="12">
        <v>28240</v>
      </c>
      <c r="G7" s="12">
        <v>151778</v>
      </c>
    </row>
    <row r="8" spans="1:12" ht="11.65" customHeight="1" x14ac:dyDescent="0.2">
      <c r="A8" s="26" t="s">
        <v>151</v>
      </c>
      <c r="B8" s="10" t="s">
        <v>10</v>
      </c>
      <c r="C8" s="9">
        <v>216462</v>
      </c>
      <c r="D8" s="9">
        <v>134735</v>
      </c>
      <c r="E8" s="9">
        <v>126637</v>
      </c>
      <c r="F8" s="9">
        <v>8098</v>
      </c>
      <c r="G8" s="9">
        <v>81727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11777</v>
      </c>
      <c r="D9" s="9">
        <v>7420</v>
      </c>
      <c r="E9" s="9">
        <v>6756</v>
      </c>
      <c r="F9" s="9">
        <v>664</v>
      </c>
      <c r="G9" s="9">
        <v>4357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209577</v>
      </c>
      <c r="D10" s="9">
        <v>143883</v>
      </c>
      <c r="E10" s="9">
        <v>124405</v>
      </c>
      <c r="F10" s="9">
        <v>19478</v>
      </c>
      <c r="G10" s="9">
        <v>65694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226796</v>
      </c>
      <c r="D11" s="12">
        <v>126931</v>
      </c>
      <c r="E11" s="12">
        <v>110075</v>
      </c>
      <c r="F11" s="12">
        <v>16856</v>
      </c>
      <c r="G11" s="12">
        <v>99865</v>
      </c>
    </row>
    <row r="12" spans="1:12" ht="11.65" customHeight="1" x14ac:dyDescent="0.2">
      <c r="A12" s="26" t="s">
        <v>151</v>
      </c>
      <c r="B12" s="10" t="s">
        <v>10</v>
      </c>
      <c r="C12" s="9">
        <v>114276</v>
      </c>
      <c r="D12" s="9">
        <v>61700</v>
      </c>
      <c r="E12" s="9">
        <v>56559</v>
      </c>
      <c r="F12" s="9">
        <v>5141</v>
      </c>
      <c r="G12" s="9">
        <v>52576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6679</v>
      </c>
      <c r="D13" s="9">
        <v>3896</v>
      </c>
      <c r="E13" s="9">
        <v>3490</v>
      </c>
      <c r="F13" s="9">
        <v>406</v>
      </c>
      <c r="G13" s="9">
        <v>2783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105841</v>
      </c>
      <c r="D14" s="9">
        <v>61335</v>
      </c>
      <c r="E14" s="9">
        <v>50026</v>
      </c>
      <c r="F14" s="9">
        <v>11309</v>
      </c>
      <c r="G14" s="9">
        <v>44506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211020</v>
      </c>
      <c r="D15" s="12">
        <v>159107</v>
      </c>
      <c r="E15" s="12">
        <v>147723</v>
      </c>
      <c r="F15" s="12">
        <v>11384</v>
      </c>
      <c r="G15" s="12">
        <v>51913</v>
      </c>
    </row>
    <row r="16" spans="1:12" ht="11.65" customHeight="1" x14ac:dyDescent="0.2">
      <c r="A16" s="26" t="s">
        <v>151</v>
      </c>
      <c r="B16" s="10" t="s">
        <v>10</v>
      </c>
      <c r="C16" s="9">
        <v>102186</v>
      </c>
      <c r="D16" s="9">
        <v>73035</v>
      </c>
      <c r="E16" s="9">
        <v>70078</v>
      </c>
      <c r="F16" s="9">
        <v>2957</v>
      </c>
      <c r="G16" s="9">
        <v>29151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5098</v>
      </c>
      <c r="D17" s="9">
        <v>3524</v>
      </c>
      <c r="E17" s="9">
        <v>3266</v>
      </c>
      <c r="F17" s="9">
        <v>258</v>
      </c>
      <c r="G17" s="9">
        <v>1574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103736</v>
      </c>
      <c r="D18" s="14">
        <v>82548</v>
      </c>
      <c r="E18" s="14">
        <v>74379</v>
      </c>
      <c r="F18" s="14">
        <v>8169</v>
      </c>
      <c r="G18" s="14">
        <v>21188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278273</v>
      </c>
      <c r="D7" s="12">
        <v>179597</v>
      </c>
      <c r="E7" s="12">
        <v>162958</v>
      </c>
      <c r="F7" s="12">
        <v>16639</v>
      </c>
      <c r="G7" s="12">
        <v>98676</v>
      </c>
    </row>
    <row r="8" spans="1:12" ht="11.65" customHeight="1" x14ac:dyDescent="0.2">
      <c r="A8" s="26" t="s">
        <v>151</v>
      </c>
      <c r="B8" s="10" t="s">
        <v>10</v>
      </c>
      <c r="C8" s="9">
        <v>213236</v>
      </c>
      <c r="D8" s="9">
        <v>131666</v>
      </c>
      <c r="E8" s="9">
        <v>123335</v>
      </c>
      <c r="F8" s="9">
        <v>8331</v>
      </c>
      <c r="G8" s="9">
        <v>81570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4466</v>
      </c>
      <c r="D9" s="9">
        <v>2970</v>
      </c>
      <c r="E9" s="9">
        <v>2624</v>
      </c>
      <c r="F9" s="9">
        <v>346</v>
      </c>
      <c r="G9" s="9">
        <v>1496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60571</v>
      </c>
      <c r="D10" s="9">
        <v>44961</v>
      </c>
      <c r="E10" s="9">
        <v>36999</v>
      </c>
      <c r="F10" s="9">
        <v>7962</v>
      </c>
      <c r="G10" s="9">
        <v>15610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148238</v>
      </c>
      <c r="D11" s="12">
        <v>84905</v>
      </c>
      <c r="E11" s="12">
        <v>75312</v>
      </c>
      <c r="F11" s="12">
        <v>9593</v>
      </c>
      <c r="G11" s="12">
        <v>63333</v>
      </c>
    </row>
    <row r="12" spans="1:12" ht="11.65" customHeight="1" x14ac:dyDescent="0.2">
      <c r="A12" s="26" t="s">
        <v>151</v>
      </c>
      <c r="B12" s="10" t="s">
        <v>10</v>
      </c>
      <c r="C12" s="9">
        <v>116842</v>
      </c>
      <c r="D12" s="9">
        <v>64060</v>
      </c>
      <c r="E12" s="9">
        <v>58974</v>
      </c>
      <c r="F12" s="9">
        <v>5086</v>
      </c>
      <c r="G12" s="9">
        <v>52782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2406</v>
      </c>
      <c r="D13" s="9">
        <v>1477</v>
      </c>
      <c r="E13" s="9">
        <v>1279</v>
      </c>
      <c r="F13" s="9">
        <v>198</v>
      </c>
      <c r="G13" s="9">
        <v>929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28990</v>
      </c>
      <c r="D14" s="9">
        <v>19368</v>
      </c>
      <c r="E14" s="9">
        <v>15059</v>
      </c>
      <c r="F14" s="9">
        <v>4309</v>
      </c>
      <c r="G14" s="9">
        <v>9622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130035</v>
      </c>
      <c r="D15" s="12">
        <v>94692</v>
      </c>
      <c r="E15" s="12">
        <v>87646</v>
      </c>
      <c r="F15" s="12">
        <v>7046</v>
      </c>
      <c r="G15" s="12">
        <v>35343</v>
      </c>
    </row>
    <row r="16" spans="1:12" ht="11.65" customHeight="1" x14ac:dyDescent="0.2">
      <c r="A16" s="26" t="s">
        <v>151</v>
      </c>
      <c r="B16" s="10" t="s">
        <v>10</v>
      </c>
      <c r="C16" s="9">
        <v>96394</v>
      </c>
      <c r="D16" s="9">
        <v>67606</v>
      </c>
      <c r="E16" s="9">
        <v>64361</v>
      </c>
      <c r="F16" s="9">
        <v>3245</v>
      </c>
      <c r="G16" s="9">
        <v>28788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2060</v>
      </c>
      <c r="D17" s="9">
        <v>1493</v>
      </c>
      <c r="E17" s="9">
        <v>1345</v>
      </c>
      <c r="F17" s="9">
        <v>148</v>
      </c>
      <c r="G17" s="9">
        <v>567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31581</v>
      </c>
      <c r="D18" s="14">
        <v>25593</v>
      </c>
      <c r="E18" s="14">
        <v>21940</v>
      </c>
      <c r="F18" s="14">
        <v>3653</v>
      </c>
      <c r="G18" s="14">
        <v>5988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15698</v>
      </c>
      <c r="D7" s="12">
        <v>10150</v>
      </c>
      <c r="E7" s="12">
        <v>9585</v>
      </c>
      <c r="F7" s="12">
        <v>565</v>
      </c>
      <c r="G7" s="12">
        <v>5548</v>
      </c>
    </row>
    <row r="8" spans="1:12" ht="11.65" customHeight="1" x14ac:dyDescent="0.2">
      <c r="A8" s="26" t="s">
        <v>151</v>
      </c>
      <c r="B8" s="10" t="s">
        <v>10</v>
      </c>
      <c r="C8" s="9">
        <v>10167</v>
      </c>
      <c r="D8" s="9">
        <v>6134</v>
      </c>
      <c r="E8" s="9">
        <v>5901</v>
      </c>
      <c r="F8" s="9">
        <v>233</v>
      </c>
      <c r="G8" s="9">
        <v>4033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385</v>
      </c>
      <c r="D9" s="9">
        <v>258</v>
      </c>
      <c r="E9" s="9">
        <v>233</v>
      </c>
      <c r="F9" s="9">
        <v>25</v>
      </c>
      <c r="G9" s="9">
        <v>127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5146</v>
      </c>
      <c r="D10" s="9">
        <v>3758</v>
      </c>
      <c r="E10" s="9">
        <v>3451</v>
      </c>
      <c r="F10" s="9">
        <v>307</v>
      </c>
      <c r="G10" s="9">
        <v>1388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8045</v>
      </c>
      <c r="D11" s="12">
        <v>4457</v>
      </c>
      <c r="E11" s="12">
        <v>4108</v>
      </c>
      <c r="F11" s="12">
        <v>349</v>
      </c>
      <c r="G11" s="12">
        <v>3588</v>
      </c>
    </row>
    <row r="12" spans="1:12" ht="11.65" customHeight="1" x14ac:dyDescent="0.2">
      <c r="A12" s="26" t="s">
        <v>151</v>
      </c>
      <c r="B12" s="10" t="s">
        <v>10</v>
      </c>
      <c r="C12" s="9">
        <v>5345</v>
      </c>
      <c r="D12" s="9">
        <v>2752</v>
      </c>
      <c r="E12" s="9">
        <v>2599</v>
      </c>
      <c r="F12" s="9">
        <v>153</v>
      </c>
      <c r="G12" s="9">
        <v>2593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198</v>
      </c>
      <c r="D13" s="9">
        <v>125</v>
      </c>
      <c r="E13" s="9">
        <v>112</v>
      </c>
      <c r="F13" s="9">
        <v>13</v>
      </c>
      <c r="G13" s="9">
        <v>73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2502</v>
      </c>
      <c r="D14" s="9">
        <v>1580</v>
      </c>
      <c r="E14" s="9">
        <v>1397</v>
      </c>
      <c r="F14" s="9">
        <v>183</v>
      </c>
      <c r="G14" s="9">
        <v>922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7653</v>
      </c>
      <c r="D15" s="12">
        <v>5693</v>
      </c>
      <c r="E15" s="12">
        <v>5477</v>
      </c>
      <c r="F15" s="12">
        <v>216</v>
      </c>
      <c r="G15" s="12">
        <v>1960</v>
      </c>
    </row>
    <row r="16" spans="1:12" ht="11.65" customHeight="1" x14ac:dyDescent="0.2">
      <c r="A16" s="26" t="s">
        <v>151</v>
      </c>
      <c r="B16" s="10" t="s">
        <v>10</v>
      </c>
      <c r="C16" s="9">
        <v>4822</v>
      </c>
      <c r="D16" s="9">
        <v>3382</v>
      </c>
      <c r="E16" s="9">
        <v>3302</v>
      </c>
      <c r="F16" s="9">
        <v>80</v>
      </c>
      <c r="G16" s="9">
        <v>1440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187</v>
      </c>
      <c r="D17" s="9">
        <v>133</v>
      </c>
      <c r="E17" s="9">
        <v>121</v>
      </c>
      <c r="F17" s="9">
        <v>12</v>
      </c>
      <c r="G17" s="9">
        <v>54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2644</v>
      </c>
      <c r="D18" s="14">
        <v>2178</v>
      </c>
      <c r="E18" s="14">
        <v>2054</v>
      </c>
      <c r="F18" s="14">
        <v>124</v>
      </c>
      <c r="G18" s="14">
        <v>466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82467</v>
      </c>
      <c r="D7" s="12">
        <v>50704</v>
      </c>
      <c r="E7" s="12">
        <v>46502</v>
      </c>
      <c r="F7" s="12">
        <v>4202</v>
      </c>
      <c r="G7" s="12">
        <v>31763</v>
      </c>
    </row>
    <row r="8" spans="1:12" ht="11.65" customHeight="1" x14ac:dyDescent="0.2">
      <c r="A8" s="26" t="s">
        <v>151</v>
      </c>
      <c r="B8" s="10" t="s">
        <v>10</v>
      </c>
      <c r="C8" s="9">
        <v>55301</v>
      </c>
      <c r="D8" s="9">
        <v>31239</v>
      </c>
      <c r="E8" s="9">
        <v>29673</v>
      </c>
      <c r="F8" s="9">
        <v>1566</v>
      </c>
      <c r="G8" s="9">
        <v>24062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1559</v>
      </c>
      <c r="D9" s="9">
        <v>960</v>
      </c>
      <c r="E9" s="9">
        <v>861</v>
      </c>
      <c r="F9" s="9">
        <v>99</v>
      </c>
      <c r="G9" s="9">
        <v>599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25607</v>
      </c>
      <c r="D10" s="9">
        <v>18505</v>
      </c>
      <c r="E10" s="9">
        <v>15968</v>
      </c>
      <c r="F10" s="9">
        <v>2537</v>
      </c>
      <c r="G10" s="9">
        <v>7102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43656</v>
      </c>
      <c r="D11" s="12">
        <v>23146</v>
      </c>
      <c r="E11" s="12">
        <v>20625</v>
      </c>
      <c r="F11" s="12">
        <v>2521</v>
      </c>
      <c r="G11" s="12">
        <v>20510</v>
      </c>
    </row>
    <row r="12" spans="1:12" ht="11.65" customHeight="1" x14ac:dyDescent="0.2">
      <c r="A12" s="26" t="s">
        <v>151</v>
      </c>
      <c r="B12" s="10" t="s">
        <v>10</v>
      </c>
      <c r="C12" s="9">
        <v>30434</v>
      </c>
      <c r="D12" s="9">
        <v>14946</v>
      </c>
      <c r="E12" s="9">
        <v>13929</v>
      </c>
      <c r="F12" s="9">
        <v>1017</v>
      </c>
      <c r="G12" s="9">
        <v>15488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855</v>
      </c>
      <c r="D13" s="9">
        <v>475</v>
      </c>
      <c r="E13" s="9">
        <v>422</v>
      </c>
      <c r="F13" s="9">
        <v>53</v>
      </c>
      <c r="G13" s="9">
        <v>380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12367</v>
      </c>
      <c r="D14" s="9">
        <v>7725</v>
      </c>
      <c r="E14" s="9">
        <v>6274</v>
      </c>
      <c r="F14" s="9">
        <v>1451</v>
      </c>
      <c r="G14" s="9">
        <v>4642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38811</v>
      </c>
      <c r="D15" s="12">
        <v>27558</v>
      </c>
      <c r="E15" s="12">
        <v>25877</v>
      </c>
      <c r="F15" s="12">
        <v>1681</v>
      </c>
      <c r="G15" s="12">
        <v>11253</v>
      </c>
    </row>
    <row r="16" spans="1:12" ht="11.65" customHeight="1" x14ac:dyDescent="0.2">
      <c r="A16" s="26" t="s">
        <v>151</v>
      </c>
      <c r="B16" s="10" t="s">
        <v>10</v>
      </c>
      <c r="C16" s="9">
        <v>24867</v>
      </c>
      <c r="D16" s="9">
        <v>16293</v>
      </c>
      <c r="E16" s="9">
        <v>15744</v>
      </c>
      <c r="F16" s="9">
        <v>549</v>
      </c>
      <c r="G16" s="9">
        <v>8574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704</v>
      </c>
      <c r="D17" s="9">
        <v>485</v>
      </c>
      <c r="E17" s="9">
        <v>439</v>
      </c>
      <c r="F17" s="9">
        <v>46</v>
      </c>
      <c r="G17" s="9">
        <v>219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13240</v>
      </c>
      <c r="D18" s="14">
        <v>10780</v>
      </c>
      <c r="E18" s="14">
        <v>9694</v>
      </c>
      <c r="F18" s="14">
        <v>1086</v>
      </c>
      <c r="G18" s="14">
        <v>2460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41798</v>
      </c>
      <c r="D7" s="12">
        <v>26785</v>
      </c>
      <c r="E7" s="12">
        <v>25343</v>
      </c>
      <c r="F7" s="12">
        <v>1442</v>
      </c>
      <c r="G7" s="12">
        <v>15013</v>
      </c>
    </row>
    <row r="8" spans="1:12" ht="11.65" customHeight="1" x14ac:dyDescent="0.2">
      <c r="A8" s="26" t="s">
        <v>151</v>
      </c>
      <c r="B8" s="10" t="s">
        <v>10</v>
      </c>
      <c r="C8" s="9">
        <v>29592</v>
      </c>
      <c r="D8" s="9">
        <v>17856</v>
      </c>
      <c r="E8" s="9">
        <v>17235</v>
      </c>
      <c r="F8" s="9">
        <v>621</v>
      </c>
      <c r="G8" s="9">
        <v>11736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868</v>
      </c>
      <c r="D9" s="9">
        <v>572</v>
      </c>
      <c r="E9" s="9">
        <v>535</v>
      </c>
      <c r="F9" s="9">
        <v>37</v>
      </c>
      <c r="G9" s="9">
        <v>296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11338</v>
      </c>
      <c r="D10" s="9">
        <v>8357</v>
      </c>
      <c r="E10" s="9">
        <v>7573</v>
      </c>
      <c r="F10" s="9">
        <v>784</v>
      </c>
      <c r="G10" s="9">
        <v>2981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21796</v>
      </c>
      <c r="D11" s="12">
        <v>12057</v>
      </c>
      <c r="E11" s="12">
        <v>11083</v>
      </c>
      <c r="F11" s="12">
        <v>974</v>
      </c>
      <c r="G11" s="12">
        <v>9739</v>
      </c>
    </row>
    <row r="12" spans="1:12" ht="11.65" customHeight="1" x14ac:dyDescent="0.2">
      <c r="A12" s="26" t="s">
        <v>151</v>
      </c>
      <c r="B12" s="10" t="s">
        <v>10</v>
      </c>
      <c r="C12" s="9">
        <v>15799</v>
      </c>
      <c r="D12" s="9">
        <v>8314</v>
      </c>
      <c r="E12" s="9">
        <v>7893</v>
      </c>
      <c r="F12" s="9">
        <v>421</v>
      </c>
      <c r="G12" s="9">
        <v>7485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451</v>
      </c>
      <c r="D13" s="9">
        <v>274</v>
      </c>
      <c r="E13" s="9">
        <v>245</v>
      </c>
      <c r="F13" s="9">
        <v>29</v>
      </c>
      <c r="G13" s="9">
        <v>177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5546</v>
      </c>
      <c r="D14" s="9">
        <v>3469</v>
      </c>
      <c r="E14" s="9">
        <v>2945</v>
      </c>
      <c r="F14" s="9">
        <v>524</v>
      </c>
      <c r="G14" s="9">
        <v>2077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20002</v>
      </c>
      <c r="D15" s="12">
        <v>14728</v>
      </c>
      <c r="E15" s="12">
        <v>14260</v>
      </c>
      <c r="F15" s="12">
        <v>468</v>
      </c>
      <c r="G15" s="12">
        <v>5274</v>
      </c>
    </row>
    <row r="16" spans="1:12" ht="11.65" customHeight="1" x14ac:dyDescent="0.2">
      <c r="A16" s="26" t="s">
        <v>151</v>
      </c>
      <c r="B16" s="10" t="s">
        <v>10</v>
      </c>
      <c r="C16" s="9">
        <v>13793</v>
      </c>
      <c r="D16" s="9">
        <v>9542</v>
      </c>
      <c r="E16" s="9">
        <v>9342</v>
      </c>
      <c r="F16" s="9">
        <v>200</v>
      </c>
      <c r="G16" s="9">
        <v>4251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417</v>
      </c>
      <c r="D17" s="9">
        <v>298</v>
      </c>
      <c r="E17" s="9">
        <v>290</v>
      </c>
      <c r="F17" s="9">
        <v>8</v>
      </c>
      <c r="G17" s="9">
        <v>119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5792</v>
      </c>
      <c r="D18" s="14">
        <v>4888</v>
      </c>
      <c r="E18" s="14">
        <v>4628</v>
      </c>
      <c r="F18" s="14">
        <v>260</v>
      </c>
      <c r="G18" s="14">
        <v>904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98513</v>
      </c>
      <c r="D7" s="12">
        <v>60862</v>
      </c>
      <c r="E7" s="12">
        <v>55956</v>
      </c>
      <c r="F7" s="12">
        <v>4906</v>
      </c>
      <c r="G7" s="12">
        <v>37651</v>
      </c>
    </row>
    <row r="8" spans="1:12" ht="11.65" customHeight="1" x14ac:dyDescent="0.2">
      <c r="A8" s="26" t="s">
        <v>151</v>
      </c>
      <c r="B8" s="10" t="s">
        <v>10</v>
      </c>
      <c r="C8" s="9">
        <v>73065</v>
      </c>
      <c r="D8" s="9">
        <v>42993</v>
      </c>
      <c r="E8" s="9">
        <v>40719</v>
      </c>
      <c r="F8" s="9">
        <v>2274</v>
      </c>
      <c r="G8" s="9">
        <v>30072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10080</v>
      </c>
      <c r="D9" s="9">
        <v>6608</v>
      </c>
      <c r="E9" s="9">
        <v>5669</v>
      </c>
      <c r="F9" s="9">
        <v>939</v>
      </c>
      <c r="G9" s="9">
        <v>3472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15368</v>
      </c>
      <c r="D10" s="9">
        <v>11261</v>
      </c>
      <c r="E10" s="9">
        <v>9568</v>
      </c>
      <c r="F10" s="9">
        <v>1693</v>
      </c>
      <c r="G10" s="9">
        <v>4107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51731</v>
      </c>
      <c r="D11" s="12">
        <v>27581</v>
      </c>
      <c r="E11" s="12">
        <v>24516</v>
      </c>
      <c r="F11" s="12">
        <v>3065</v>
      </c>
      <c r="G11" s="12">
        <v>24150</v>
      </c>
    </row>
    <row r="12" spans="1:12" ht="11.65" customHeight="1" x14ac:dyDescent="0.2">
      <c r="A12" s="26" t="s">
        <v>151</v>
      </c>
      <c r="B12" s="10" t="s">
        <v>10</v>
      </c>
      <c r="C12" s="9">
        <v>38799</v>
      </c>
      <c r="D12" s="9">
        <v>19727</v>
      </c>
      <c r="E12" s="9">
        <v>18250</v>
      </c>
      <c r="F12" s="9">
        <v>1477</v>
      </c>
      <c r="G12" s="9">
        <v>19072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5771</v>
      </c>
      <c r="D13" s="9">
        <v>3343</v>
      </c>
      <c r="E13" s="9">
        <v>2713</v>
      </c>
      <c r="F13" s="9">
        <v>630</v>
      </c>
      <c r="G13" s="9">
        <v>2428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7161</v>
      </c>
      <c r="D14" s="9">
        <v>4511</v>
      </c>
      <c r="E14" s="9">
        <v>3553</v>
      </c>
      <c r="F14" s="9">
        <v>958</v>
      </c>
      <c r="G14" s="9">
        <v>2650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46782</v>
      </c>
      <c r="D15" s="12">
        <v>33281</v>
      </c>
      <c r="E15" s="12">
        <v>31440</v>
      </c>
      <c r="F15" s="12">
        <v>1841</v>
      </c>
      <c r="G15" s="12">
        <v>13501</v>
      </c>
    </row>
    <row r="16" spans="1:12" ht="11.65" customHeight="1" x14ac:dyDescent="0.2">
      <c r="A16" s="26" t="s">
        <v>151</v>
      </c>
      <c r="B16" s="10" t="s">
        <v>10</v>
      </c>
      <c r="C16" s="9">
        <v>34266</v>
      </c>
      <c r="D16" s="9">
        <v>23266</v>
      </c>
      <c r="E16" s="9">
        <v>22469</v>
      </c>
      <c r="F16" s="9">
        <v>797</v>
      </c>
      <c r="G16" s="9">
        <v>11000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4309</v>
      </c>
      <c r="D17" s="9">
        <v>3265</v>
      </c>
      <c r="E17" s="9">
        <v>2956</v>
      </c>
      <c r="F17" s="9">
        <v>309</v>
      </c>
      <c r="G17" s="9">
        <v>1044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8207</v>
      </c>
      <c r="D18" s="14">
        <v>6750</v>
      </c>
      <c r="E18" s="14">
        <v>6015</v>
      </c>
      <c r="F18" s="14">
        <v>735</v>
      </c>
      <c r="G18" s="14">
        <v>1457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29795</v>
      </c>
      <c r="D7" s="12">
        <v>19849</v>
      </c>
      <c r="E7" s="12">
        <v>18589</v>
      </c>
      <c r="F7" s="12">
        <v>1260</v>
      </c>
      <c r="G7" s="12">
        <v>9946</v>
      </c>
    </row>
    <row r="8" spans="1:12" ht="11.65" customHeight="1" x14ac:dyDescent="0.2">
      <c r="A8" s="26" t="s">
        <v>151</v>
      </c>
      <c r="B8" s="10" t="s">
        <v>10</v>
      </c>
      <c r="C8" s="9">
        <v>18111</v>
      </c>
      <c r="D8" s="9">
        <v>11304</v>
      </c>
      <c r="E8" s="9">
        <v>10947</v>
      </c>
      <c r="F8" s="9">
        <v>357</v>
      </c>
      <c r="G8" s="9">
        <v>6807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796</v>
      </c>
      <c r="D9" s="9">
        <v>547</v>
      </c>
      <c r="E9" s="9">
        <v>504</v>
      </c>
      <c r="F9" s="9">
        <v>43</v>
      </c>
      <c r="G9" s="9">
        <v>249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10888</v>
      </c>
      <c r="D10" s="9">
        <v>7998</v>
      </c>
      <c r="E10" s="9">
        <v>7138</v>
      </c>
      <c r="F10" s="9">
        <v>860</v>
      </c>
      <c r="G10" s="9">
        <v>2890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15236</v>
      </c>
      <c r="D11" s="12">
        <v>9030</v>
      </c>
      <c r="E11" s="12">
        <v>8257</v>
      </c>
      <c r="F11" s="12">
        <v>773</v>
      </c>
      <c r="G11" s="12">
        <v>6206</v>
      </c>
    </row>
    <row r="12" spans="1:12" ht="11.65" customHeight="1" x14ac:dyDescent="0.2">
      <c r="A12" s="26" t="s">
        <v>151</v>
      </c>
      <c r="B12" s="10" t="s">
        <v>10</v>
      </c>
      <c r="C12" s="9">
        <v>9711</v>
      </c>
      <c r="D12" s="9">
        <v>5531</v>
      </c>
      <c r="E12" s="9">
        <v>5301</v>
      </c>
      <c r="F12" s="9">
        <v>230</v>
      </c>
      <c r="G12" s="9">
        <v>4180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414</v>
      </c>
      <c r="D13" s="9">
        <v>261</v>
      </c>
      <c r="E13" s="9">
        <v>231</v>
      </c>
      <c r="F13" s="9">
        <v>30</v>
      </c>
      <c r="G13" s="9">
        <v>153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5111</v>
      </c>
      <c r="D14" s="9">
        <v>3238</v>
      </c>
      <c r="E14" s="9">
        <v>2725</v>
      </c>
      <c r="F14" s="9">
        <v>513</v>
      </c>
      <c r="G14" s="9">
        <v>1873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14559</v>
      </c>
      <c r="D15" s="12">
        <v>10819</v>
      </c>
      <c r="E15" s="12">
        <v>10332</v>
      </c>
      <c r="F15" s="12">
        <v>487</v>
      </c>
      <c r="G15" s="12">
        <v>3740</v>
      </c>
    </row>
    <row r="16" spans="1:12" ht="11.65" customHeight="1" x14ac:dyDescent="0.2">
      <c r="A16" s="26" t="s">
        <v>151</v>
      </c>
      <c r="B16" s="10" t="s">
        <v>10</v>
      </c>
      <c r="C16" s="9">
        <v>8400</v>
      </c>
      <c r="D16" s="9">
        <v>5773</v>
      </c>
      <c r="E16" s="9">
        <v>5646</v>
      </c>
      <c r="F16" s="9">
        <v>127</v>
      </c>
      <c r="G16" s="9">
        <v>2627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382</v>
      </c>
      <c r="D17" s="9">
        <v>286</v>
      </c>
      <c r="E17" s="9">
        <v>273</v>
      </c>
      <c r="F17" s="9">
        <v>13</v>
      </c>
      <c r="G17" s="9">
        <v>96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5777</v>
      </c>
      <c r="D18" s="14">
        <v>4760</v>
      </c>
      <c r="E18" s="14">
        <v>4413</v>
      </c>
      <c r="F18" s="14">
        <v>347</v>
      </c>
      <c r="G18" s="14">
        <v>1017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35557</v>
      </c>
      <c r="D7" s="12">
        <v>23232</v>
      </c>
      <c r="E7" s="12">
        <v>21700</v>
      </c>
      <c r="F7" s="12">
        <v>1532</v>
      </c>
      <c r="G7" s="12">
        <v>12325</v>
      </c>
    </row>
    <row r="8" spans="1:12" ht="11.65" customHeight="1" x14ac:dyDescent="0.2">
      <c r="A8" s="26" t="s">
        <v>151</v>
      </c>
      <c r="B8" s="10" t="s">
        <v>10</v>
      </c>
      <c r="C8" s="9">
        <v>24672</v>
      </c>
      <c r="D8" s="9">
        <v>15119</v>
      </c>
      <c r="E8" s="9">
        <v>14413</v>
      </c>
      <c r="F8" s="9">
        <v>706</v>
      </c>
      <c r="G8" s="9">
        <v>9553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973</v>
      </c>
      <c r="D9" s="9">
        <v>647</v>
      </c>
      <c r="E9" s="9">
        <v>590</v>
      </c>
      <c r="F9" s="9">
        <v>57</v>
      </c>
      <c r="G9" s="9">
        <v>326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9912</v>
      </c>
      <c r="D10" s="9">
        <v>7466</v>
      </c>
      <c r="E10" s="9">
        <v>6697</v>
      </c>
      <c r="F10" s="9">
        <v>769</v>
      </c>
      <c r="G10" s="9">
        <v>2446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18603</v>
      </c>
      <c r="D11" s="12">
        <v>10688</v>
      </c>
      <c r="E11" s="12">
        <v>9721</v>
      </c>
      <c r="F11" s="12">
        <v>967</v>
      </c>
      <c r="G11" s="12">
        <v>7915</v>
      </c>
    </row>
    <row r="12" spans="1:12" ht="11.65" customHeight="1" x14ac:dyDescent="0.2">
      <c r="A12" s="26" t="s">
        <v>151</v>
      </c>
      <c r="B12" s="10" t="s">
        <v>10</v>
      </c>
      <c r="C12" s="9">
        <v>13445</v>
      </c>
      <c r="D12" s="9">
        <v>7313</v>
      </c>
      <c r="E12" s="9">
        <v>6857</v>
      </c>
      <c r="F12" s="9">
        <v>456</v>
      </c>
      <c r="G12" s="9">
        <v>6132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524</v>
      </c>
      <c r="D13" s="9">
        <v>332</v>
      </c>
      <c r="E13" s="9">
        <v>297</v>
      </c>
      <c r="F13" s="9">
        <v>35</v>
      </c>
      <c r="G13" s="9">
        <v>192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4634</v>
      </c>
      <c r="D14" s="9">
        <v>3043</v>
      </c>
      <c r="E14" s="9">
        <v>2567</v>
      </c>
      <c r="F14" s="9">
        <v>476</v>
      </c>
      <c r="G14" s="9">
        <v>1591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16954</v>
      </c>
      <c r="D15" s="12">
        <v>12544</v>
      </c>
      <c r="E15" s="12">
        <v>11979</v>
      </c>
      <c r="F15" s="12">
        <v>565</v>
      </c>
      <c r="G15" s="12">
        <v>4410</v>
      </c>
    </row>
    <row r="16" spans="1:12" ht="11.65" customHeight="1" x14ac:dyDescent="0.2">
      <c r="A16" s="26" t="s">
        <v>151</v>
      </c>
      <c r="B16" s="10" t="s">
        <v>10</v>
      </c>
      <c r="C16" s="9">
        <v>11227</v>
      </c>
      <c r="D16" s="9">
        <v>7806</v>
      </c>
      <c r="E16" s="9">
        <v>7556</v>
      </c>
      <c r="F16" s="9">
        <v>250</v>
      </c>
      <c r="G16" s="9">
        <v>3421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449</v>
      </c>
      <c r="D17" s="9">
        <v>315</v>
      </c>
      <c r="E17" s="9">
        <v>293</v>
      </c>
      <c r="F17" s="9">
        <v>22</v>
      </c>
      <c r="G17" s="9">
        <v>134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5278</v>
      </c>
      <c r="D18" s="14">
        <v>4423</v>
      </c>
      <c r="E18" s="14">
        <v>4130</v>
      </c>
      <c r="F18" s="14">
        <v>293</v>
      </c>
      <c r="G18" s="14">
        <v>855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109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5526</v>
      </c>
      <c r="D7" s="12">
        <v>3716</v>
      </c>
      <c r="E7" s="12">
        <v>3530</v>
      </c>
      <c r="F7" s="12">
        <v>186</v>
      </c>
      <c r="G7" s="12">
        <v>1810</v>
      </c>
    </row>
    <row r="8" spans="1:12" ht="11.65" customHeight="1" x14ac:dyDescent="0.2">
      <c r="A8" s="26" t="s">
        <v>151</v>
      </c>
      <c r="B8" s="10" t="s">
        <v>10</v>
      </c>
      <c r="C8" s="9">
        <v>3974</v>
      </c>
      <c r="D8" s="9">
        <v>2532</v>
      </c>
      <c r="E8" s="9">
        <v>2441</v>
      </c>
      <c r="F8" s="9">
        <v>91</v>
      </c>
      <c r="G8" s="9">
        <v>1442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194</v>
      </c>
      <c r="D9" s="9">
        <v>145</v>
      </c>
      <c r="E9" s="9">
        <v>134</v>
      </c>
      <c r="F9" s="9">
        <v>11</v>
      </c>
      <c r="G9" s="9">
        <v>49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1358</v>
      </c>
      <c r="D10" s="9">
        <v>1039</v>
      </c>
      <c r="E10" s="9">
        <v>955</v>
      </c>
      <c r="F10" s="9">
        <v>84</v>
      </c>
      <c r="G10" s="9">
        <v>319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2848</v>
      </c>
      <c r="D11" s="12">
        <v>1673</v>
      </c>
      <c r="E11" s="12">
        <v>1556</v>
      </c>
      <c r="F11" s="12">
        <v>117</v>
      </c>
      <c r="G11" s="12">
        <v>1175</v>
      </c>
    </row>
    <row r="12" spans="1:12" ht="11.65" customHeight="1" x14ac:dyDescent="0.2">
      <c r="A12" s="26" t="s">
        <v>151</v>
      </c>
      <c r="B12" s="10" t="s">
        <v>10</v>
      </c>
      <c r="C12" s="9">
        <v>2115</v>
      </c>
      <c r="D12" s="9">
        <v>1184</v>
      </c>
      <c r="E12" s="9">
        <v>1122</v>
      </c>
      <c r="F12" s="9">
        <v>62</v>
      </c>
      <c r="G12" s="9">
        <v>931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110</v>
      </c>
      <c r="D13" s="9">
        <v>82</v>
      </c>
      <c r="E13" s="9">
        <v>74</v>
      </c>
      <c r="F13" s="9">
        <v>8</v>
      </c>
      <c r="G13" s="9">
        <v>28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623</v>
      </c>
      <c r="D14" s="9">
        <v>407</v>
      </c>
      <c r="E14" s="9">
        <v>360</v>
      </c>
      <c r="F14" s="9">
        <v>47</v>
      </c>
      <c r="G14" s="9">
        <v>216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2678</v>
      </c>
      <c r="D15" s="12">
        <v>2043</v>
      </c>
      <c r="E15" s="12">
        <v>1974</v>
      </c>
      <c r="F15" s="12">
        <v>69</v>
      </c>
      <c r="G15" s="12">
        <v>635</v>
      </c>
    </row>
    <row r="16" spans="1:12" ht="11.65" customHeight="1" x14ac:dyDescent="0.2">
      <c r="A16" s="26" t="s">
        <v>151</v>
      </c>
      <c r="B16" s="10" t="s">
        <v>10</v>
      </c>
      <c r="C16" s="9">
        <v>1859</v>
      </c>
      <c r="D16" s="9">
        <v>1348</v>
      </c>
      <c r="E16" s="9">
        <v>1319</v>
      </c>
      <c r="F16" s="9">
        <v>29</v>
      </c>
      <c r="G16" s="9">
        <v>511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84</v>
      </c>
      <c r="D17" s="9">
        <v>63</v>
      </c>
      <c r="E17" s="9">
        <v>60</v>
      </c>
      <c r="F17" s="9">
        <v>3</v>
      </c>
      <c r="G17" s="9">
        <v>21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735</v>
      </c>
      <c r="D18" s="14">
        <v>632</v>
      </c>
      <c r="E18" s="14">
        <v>595</v>
      </c>
      <c r="F18" s="14">
        <v>37</v>
      </c>
      <c r="G18" s="14">
        <v>103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92262</v>
      </c>
      <c r="D7" s="12">
        <v>58417</v>
      </c>
      <c r="E7" s="12">
        <v>53904</v>
      </c>
      <c r="F7" s="12">
        <v>4513</v>
      </c>
      <c r="G7" s="12">
        <v>33845</v>
      </c>
    </row>
    <row r="8" spans="1:12" ht="11.65" customHeight="1" x14ac:dyDescent="0.2">
      <c r="A8" s="26" t="s">
        <v>151</v>
      </c>
      <c r="B8" s="10" t="s">
        <v>10</v>
      </c>
      <c r="C8" s="9">
        <v>61931</v>
      </c>
      <c r="D8" s="9">
        <v>36614</v>
      </c>
      <c r="E8" s="9">
        <v>34809</v>
      </c>
      <c r="F8" s="9">
        <v>1805</v>
      </c>
      <c r="G8" s="9">
        <v>25317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2089</v>
      </c>
      <c r="D9" s="9">
        <v>1293</v>
      </c>
      <c r="E9" s="9">
        <v>1144</v>
      </c>
      <c r="F9" s="9">
        <v>149</v>
      </c>
      <c r="G9" s="9">
        <v>796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28242</v>
      </c>
      <c r="D10" s="9">
        <v>20510</v>
      </c>
      <c r="E10" s="9">
        <v>17951</v>
      </c>
      <c r="F10" s="9">
        <v>2559</v>
      </c>
      <c r="G10" s="9">
        <v>7732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48745</v>
      </c>
      <c r="D11" s="12">
        <v>26743</v>
      </c>
      <c r="E11" s="12">
        <v>23997</v>
      </c>
      <c r="F11" s="12">
        <v>2746</v>
      </c>
      <c r="G11" s="12">
        <v>22002</v>
      </c>
    </row>
    <row r="12" spans="1:12" ht="11.65" customHeight="1" x14ac:dyDescent="0.2">
      <c r="A12" s="26" t="s">
        <v>151</v>
      </c>
      <c r="B12" s="10" t="s">
        <v>10</v>
      </c>
      <c r="C12" s="9">
        <v>33726</v>
      </c>
      <c r="D12" s="9">
        <v>17420</v>
      </c>
      <c r="E12" s="9">
        <v>16252</v>
      </c>
      <c r="F12" s="9">
        <v>1168</v>
      </c>
      <c r="G12" s="9">
        <v>16306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1158</v>
      </c>
      <c r="D13" s="9">
        <v>658</v>
      </c>
      <c r="E13" s="9">
        <v>564</v>
      </c>
      <c r="F13" s="9">
        <v>94</v>
      </c>
      <c r="G13" s="9">
        <v>500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13861</v>
      </c>
      <c r="D14" s="9">
        <v>8665</v>
      </c>
      <c r="E14" s="9">
        <v>7181</v>
      </c>
      <c r="F14" s="9">
        <v>1484</v>
      </c>
      <c r="G14" s="9">
        <v>5196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43517</v>
      </c>
      <c r="D15" s="12">
        <v>31674</v>
      </c>
      <c r="E15" s="12">
        <v>29907</v>
      </c>
      <c r="F15" s="12">
        <v>1767</v>
      </c>
      <c r="G15" s="12">
        <v>11843</v>
      </c>
    </row>
    <row r="16" spans="1:12" ht="11.65" customHeight="1" x14ac:dyDescent="0.2">
      <c r="A16" s="26" t="s">
        <v>151</v>
      </c>
      <c r="B16" s="10" t="s">
        <v>10</v>
      </c>
      <c r="C16" s="9">
        <v>28205</v>
      </c>
      <c r="D16" s="9">
        <v>19194</v>
      </c>
      <c r="E16" s="9">
        <v>18557</v>
      </c>
      <c r="F16" s="9">
        <v>637</v>
      </c>
      <c r="G16" s="9">
        <v>9011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931</v>
      </c>
      <c r="D17" s="9">
        <v>635</v>
      </c>
      <c r="E17" s="9">
        <v>580</v>
      </c>
      <c r="F17" s="9">
        <v>55</v>
      </c>
      <c r="G17" s="9">
        <v>296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14381</v>
      </c>
      <c r="D18" s="14">
        <v>11845</v>
      </c>
      <c r="E18" s="14">
        <v>10770</v>
      </c>
      <c r="F18" s="14">
        <v>1075</v>
      </c>
      <c r="G18" s="14">
        <v>2536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3545</v>
      </c>
      <c r="D7" s="12">
        <v>2467</v>
      </c>
      <c r="E7" s="12">
        <v>2369</v>
      </c>
      <c r="F7" s="12">
        <v>98</v>
      </c>
      <c r="G7" s="12">
        <v>1078</v>
      </c>
    </row>
    <row r="8" spans="1:12" ht="11.65" customHeight="1" x14ac:dyDescent="0.2">
      <c r="A8" s="26" t="s">
        <v>151</v>
      </c>
      <c r="B8" s="10" t="s">
        <v>10</v>
      </c>
      <c r="C8" s="9">
        <v>2682</v>
      </c>
      <c r="D8" s="9">
        <v>1810</v>
      </c>
      <c r="E8" s="9">
        <v>1762</v>
      </c>
      <c r="F8" s="9">
        <v>48</v>
      </c>
      <c r="G8" s="9">
        <v>872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77</v>
      </c>
      <c r="D9" s="9">
        <v>56</v>
      </c>
      <c r="E9" s="9">
        <v>55</v>
      </c>
      <c r="F9" s="9">
        <v>1</v>
      </c>
      <c r="G9" s="9">
        <v>21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786</v>
      </c>
      <c r="D10" s="9">
        <v>601</v>
      </c>
      <c r="E10" s="9">
        <v>552</v>
      </c>
      <c r="F10" s="9">
        <v>49</v>
      </c>
      <c r="G10" s="9">
        <v>185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1800</v>
      </c>
      <c r="D11" s="12">
        <v>1088</v>
      </c>
      <c r="E11" s="12">
        <v>1022</v>
      </c>
      <c r="F11" s="12">
        <v>66</v>
      </c>
      <c r="G11" s="12">
        <v>712</v>
      </c>
    </row>
    <row r="12" spans="1:12" ht="11.65" customHeight="1" x14ac:dyDescent="0.2">
      <c r="A12" s="26" t="s">
        <v>151</v>
      </c>
      <c r="B12" s="10" t="s">
        <v>10</v>
      </c>
      <c r="C12" s="9">
        <v>1345</v>
      </c>
      <c r="D12" s="9">
        <v>780</v>
      </c>
      <c r="E12" s="9">
        <v>750</v>
      </c>
      <c r="F12" s="9">
        <v>30</v>
      </c>
      <c r="G12" s="9">
        <v>565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45</v>
      </c>
      <c r="D13" s="9">
        <v>32</v>
      </c>
      <c r="E13" s="9">
        <v>31</v>
      </c>
      <c r="F13" s="9">
        <v>1</v>
      </c>
      <c r="G13" s="9">
        <v>13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410</v>
      </c>
      <c r="D14" s="9">
        <v>276</v>
      </c>
      <c r="E14" s="9">
        <v>241</v>
      </c>
      <c r="F14" s="9">
        <v>35</v>
      </c>
      <c r="G14" s="9">
        <v>134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1745</v>
      </c>
      <c r="D15" s="12">
        <v>1379</v>
      </c>
      <c r="E15" s="12">
        <v>1347</v>
      </c>
      <c r="F15" s="12">
        <v>32</v>
      </c>
      <c r="G15" s="12">
        <v>366</v>
      </c>
    </row>
    <row r="16" spans="1:12" ht="11.65" customHeight="1" x14ac:dyDescent="0.2">
      <c r="A16" s="26" t="s">
        <v>151</v>
      </c>
      <c r="B16" s="10" t="s">
        <v>10</v>
      </c>
      <c r="C16" s="9">
        <v>1337</v>
      </c>
      <c r="D16" s="9">
        <v>1030</v>
      </c>
      <c r="E16" s="9">
        <v>1012</v>
      </c>
      <c r="F16" s="9">
        <v>18</v>
      </c>
      <c r="G16" s="9">
        <v>307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32</v>
      </c>
      <c r="D17" s="9">
        <v>24</v>
      </c>
      <c r="E17" s="9">
        <v>24</v>
      </c>
      <c r="F17" s="9" t="s">
        <v>61</v>
      </c>
      <c r="G17" s="9">
        <v>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376</v>
      </c>
      <c r="D18" s="14">
        <v>325</v>
      </c>
      <c r="E18" s="14">
        <v>311</v>
      </c>
      <c r="F18" s="14">
        <v>14</v>
      </c>
      <c r="G18" s="14">
        <v>51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302110</v>
      </c>
      <c r="D7" s="12">
        <v>204548</v>
      </c>
      <c r="E7" s="12">
        <v>184957</v>
      </c>
      <c r="F7" s="12">
        <v>19591</v>
      </c>
      <c r="G7" s="12">
        <v>97562</v>
      </c>
    </row>
    <row r="8" spans="1:12" ht="11.65" customHeight="1" x14ac:dyDescent="0.2">
      <c r="A8" s="26" t="s">
        <v>151</v>
      </c>
      <c r="B8" s="10" t="s">
        <v>10</v>
      </c>
      <c r="C8" s="9">
        <v>184760</v>
      </c>
      <c r="D8" s="9">
        <v>122607</v>
      </c>
      <c r="E8" s="9">
        <v>114675</v>
      </c>
      <c r="F8" s="9">
        <v>7932</v>
      </c>
      <c r="G8" s="9">
        <v>62153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7538</v>
      </c>
      <c r="D9" s="9">
        <v>4910</v>
      </c>
      <c r="E9" s="9">
        <v>4394</v>
      </c>
      <c r="F9" s="9">
        <v>516</v>
      </c>
      <c r="G9" s="9">
        <v>2628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109812</v>
      </c>
      <c r="D10" s="9">
        <v>77031</v>
      </c>
      <c r="E10" s="9">
        <v>65888</v>
      </c>
      <c r="F10" s="9">
        <v>11143</v>
      </c>
      <c r="G10" s="9">
        <v>32781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155819</v>
      </c>
      <c r="D11" s="12">
        <v>92554</v>
      </c>
      <c r="E11" s="12">
        <v>80780</v>
      </c>
      <c r="F11" s="12">
        <v>11774</v>
      </c>
      <c r="G11" s="12">
        <v>63265</v>
      </c>
    </row>
    <row r="12" spans="1:12" ht="11.65" customHeight="1" x14ac:dyDescent="0.2">
      <c r="A12" s="26" t="s">
        <v>151</v>
      </c>
      <c r="B12" s="10" t="s">
        <v>10</v>
      </c>
      <c r="C12" s="9">
        <v>96861</v>
      </c>
      <c r="D12" s="9">
        <v>57345</v>
      </c>
      <c r="E12" s="9">
        <v>52381</v>
      </c>
      <c r="F12" s="9">
        <v>4964</v>
      </c>
      <c r="G12" s="9">
        <v>39516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4235</v>
      </c>
      <c r="D13" s="9">
        <v>2504</v>
      </c>
      <c r="E13" s="9">
        <v>2181</v>
      </c>
      <c r="F13" s="9">
        <v>323</v>
      </c>
      <c r="G13" s="9">
        <v>1731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54723</v>
      </c>
      <c r="D14" s="9">
        <v>32705</v>
      </c>
      <c r="E14" s="9">
        <v>26218</v>
      </c>
      <c r="F14" s="9">
        <v>6487</v>
      </c>
      <c r="G14" s="9">
        <v>22018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146291</v>
      </c>
      <c r="D15" s="12">
        <v>111994</v>
      </c>
      <c r="E15" s="12">
        <v>104177</v>
      </c>
      <c r="F15" s="12">
        <v>7817</v>
      </c>
      <c r="G15" s="12">
        <v>34297</v>
      </c>
    </row>
    <row r="16" spans="1:12" ht="11.65" customHeight="1" x14ac:dyDescent="0.2">
      <c r="A16" s="26" t="s">
        <v>151</v>
      </c>
      <c r="B16" s="10" t="s">
        <v>10</v>
      </c>
      <c r="C16" s="9">
        <v>87899</v>
      </c>
      <c r="D16" s="9">
        <v>65262</v>
      </c>
      <c r="E16" s="9">
        <v>62294</v>
      </c>
      <c r="F16" s="9">
        <v>2968</v>
      </c>
      <c r="G16" s="9">
        <v>22637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3303</v>
      </c>
      <c r="D17" s="9">
        <v>2406</v>
      </c>
      <c r="E17" s="9">
        <v>2213</v>
      </c>
      <c r="F17" s="9">
        <v>193</v>
      </c>
      <c r="G17" s="9">
        <v>897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55089</v>
      </c>
      <c r="D18" s="14">
        <v>44326</v>
      </c>
      <c r="E18" s="14">
        <v>39670</v>
      </c>
      <c r="F18" s="14">
        <v>4656</v>
      </c>
      <c r="G18" s="14">
        <v>10763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30962</v>
      </c>
      <c r="D7" s="12">
        <v>20626</v>
      </c>
      <c r="E7" s="12">
        <v>18883</v>
      </c>
      <c r="F7" s="12">
        <v>1743</v>
      </c>
      <c r="G7" s="12">
        <v>10336</v>
      </c>
    </row>
    <row r="8" spans="1:12" ht="11.65" customHeight="1" x14ac:dyDescent="0.2">
      <c r="A8" s="26" t="s">
        <v>151</v>
      </c>
      <c r="B8" s="10" t="s">
        <v>10</v>
      </c>
      <c r="C8" s="9">
        <v>16735</v>
      </c>
      <c r="D8" s="9">
        <v>10532</v>
      </c>
      <c r="E8" s="9">
        <v>9909</v>
      </c>
      <c r="F8" s="9">
        <v>623</v>
      </c>
      <c r="G8" s="9">
        <v>6203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1191</v>
      </c>
      <c r="D9" s="9">
        <v>747</v>
      </c>
      <c r="E9" s="9">
        <v>641</v>
      </c>
      <c r="F9" s="9">
        <v>106</v>
      </c>
      <c r="G9" s="9">
        <v>444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13036</v>
      </c>
      <c r="D10" s="9">
        <v>9347</v>
      </c>
      <c r="E10" s="9">
        <v>8333</v>
      </c>
      <c r="F10" s="9">
        <v>1014</v>
      </c>
      <c r="G10" s="9">
        <v>3689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15725</v>
      </c>
      <c r="D11" s="12">
        <v>9157</v>
      </c>
      <c r="E11" s="12">
        <v>8143</v>
      </c>
      <c r="F11" s="12">
        <v>1014</v>
      </c>
      <c r="G11" s="12">
        <v>6568</v>
      </c>
    </row>
    <row r="12" spans="1:12" ht="11.65" customHeight="1" x14ac:dyDescent="0.2">
      <c r="A12" s="26" t="s">
        <v>151</v>
      </c>
      <c r="B12" s="10" t="s">
        <v>10</v>
      </c>
      <c r="C12" s="9">
        <v>8969</v>
      </c>
      <c r="D12" s="9">
        <v>5152</v>
      </c>
      <c r="E12" s="9">
        <v>4809</v>
      </c>
      <c r="F12" s="9">
        <v>343</v>
      </c>
      <c r="G12" s="9">
        <v>3817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688</v>
      </c>
      <c r="D13" s="9">
        <v>395</v>
      </c>
      <c r="E13" s="9">
        <v>332</v>
      </c>
      <c r="F13" s="9">
        <v>63</v>
      </c>
      <c r="G13" s="9">
        <v>293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6068</v>
      </c>
      <c r="D14" s="9">
        <v>3610</v>
      </c>
      <c r="E14" s="9">
        <v>3002</v>
      </c>
      <c r="F14" s="9">
        <v>608</v>
      </c>
      <c r="G14" s="9">
        <v>2458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15237</v>
      </c>
      <c r="D15" s="12">
        <v>11469</v>
      </c>
      <c r="E15" s="12">
        <v>10740</v>
      </c>
      <c r="F15" s="12">
        <v>729</v>
      </c>
      <c r="G15" s="12">
        <v>3768</v>
      </c>
    </row>
    <row r="16" spans="1:12" ht="11.65" customHeight="1" x14ac:dyDescent="0.2">
      <c r="A16" s="26" t="s">
        <v>151</v>
      </c>
      <c r="B16" s="10" t="s">
        <v>10</v>
      </c>
      <c r="C16" s="9">
        <v>7766</v>
      </c>
      <c r="D16" s="9">
        <v>5380</v>
      </c>
      <c r="E16" s="9">
        <v>5100</v>
      </c>
      <c r="F16" s="9">
        <v>280</v>
      </c>
      <c r="G16" s="9">
        <v>2386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503</v>
      </c>
      <c r="D17" s="9">
        <v>352</v>
      </c>
      <c r="E17" s="9">
        <v>309</v>
      </c>
      <c r="F17" s="9">
        <v>43</v>
      </c>
      <c r="G17" s="9">
        <v>151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6968</v>
      </c>
      <c r="D18" s="14">
        <v>5737</v>
      </c>
      <c r="E18" s="14">
        <v>5331</v>
      </c>
      <c r="F18" s="14">
        <v>406</v>
      </c>
      <c r="G18" s="14">
        <v>1231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75279</v>
      </c>
      <c r="D7" s="12">
        <v>48791</v>
      </c>
      <c r="E7" s="12">
        <v>43938</v>
      </c>
      <c r="F7" s="12">
        <v>4853</v>
      </c>
      <c r="G7" s="12">
        <v>26488</v>
      </c>
    </row>
    <row r="8" spans="1:12" ht="11.65" customHeight="1" x14ac:dyDescent="0.2">
      <c r="A8" s="26" t="s">
        <v>151</v>
      </c>
      <c r="B8" s="10" t="s">
        <v>10</v>
      </c>
      <c r="C8" s="9">
        <v>36614</v>
      </c>
      <c r="D8" s="9">
        <v>22750</v>
      </c>
      <c r="E8" s="9">
        <v>21397</v>
      </c>
      <c r="F8" s="9">
        <v>1353</v>
      </c>
      <c r="G8" s="9">
        <v>13864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2171</v>
      </c>
      <c r="D9" s="9">
        <v>1393</v>
      </c>
      <c r="E9" s="9">
        <v>1255</v>
      </c>
      <c r="F9" s="9">
        <v>138</v>
      </c>
      <c r="G9" s="9">
        <v>778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36494</v>
      </c>
      <c r="D10" s="9">
        <v>24648</v>
      </c>
      <c r="E10" s="9">
        <v>21286</v>
      </c>
      <c r="F10" s="9">
        <v>3362</v>
      </c>
      <c r="G10" s="9">
        <v>11846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38912</v>
      </c>
      <c r="D11" s="12">
        <v>21702</v>
      </c>
      <c r="E11" s="12">
        <v>18712</v>
      </c>
      <c r="F11" s="12">
        <v>2990</v>
      </c>
      <c r="G11" s="12">
        <v>17210</v>
      </c>
    </row>
    <row r="12" spans="1:12" ht="11.65" customHeight="1" x14ac:dyDescent="0.2">
      <c r="A12" s="26" t="s">
        <v>151</v>
      </c>
      <c r="B12" s="10" t="s">
        <v>10</v>
      </c>
      <c r="C12" s="9">
        <v>19173</v>
      </c>
      <c r="D12" s="9">
        <v>10418</v>
      </c>
      <c r="E12" s="9">
        <v>9526</v>
      </c>
      <c r="F12" s="9">
        <v>892</v>
      </c>
      <c r="G12" s="9">
        <v>8755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1226</v>
      </c>
      <c r="D13" s="9">
        <v>718</v>
      </c>
      <c r="E13" s="9">
        <v>638</v>
      </c>
      <c r="F13" s="9">
        <v>80</v>
      </c>
      <c r="G13" s="9">
        <v>508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18513</v>
      </c>
      <c r="D14" s="9">
        <v>10566</v>
      </c>
      <c r="E14" s="9">
        <v>8548</v>
      </c>
      <c r="F14" s="9">
        <v>2018</v>
      </c>
      <c r="G14" s="9">
        <v>7947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36367</v>
      </c>
      <c r="D15" s="12">
        <v>27089</v>
      </c>
      <c r="E15" s="12">
        <v>25226</v>
      </c>
      <c r="F15" s="12">
        <v>1863</v>
      </c>
      <c r="G15" s="12">
        <v>9278</v>
      </c>
    </row>
    <row r="16" spans="1:12" ht="11.65" customHeight="1" x14ac:dyDescent="0.2">
      <c r="A16" s="26" t="s">
        <v>151</v>
      </c>
      <c r="B16" s="10" t="s">
        <v>10</v>
      </c>
      <c r="C16" s="9">
        <v>17441</v>
      </c>
      <c r="D16" s="9">
        <v>12332</v>
      </c>
      <c r="E16" s="9">
        <v>11871</v>
      </c>
      <c r="F16" s="9">
        <v>461</v>
      </c>
      <c r="G16" s="9">
        <v>5109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945</v>
      </c>
      <c r="D17" s="9">
        <v>675</v>
      </c>
      <c r="E17" s="9">
        <v>617</v>
      </c>
      <c r="F17" s="9">
        <v>58</v>
      </c>
      <c r="G17" s="9">
        <v>270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17981</v>
      </c>
      <c r="D18" s="14">
        <v>14082</v>
      </c>
      <c r="E18" s="14">
        <v>12738</v>
      </c>
      <c r="F18" s="14">
        <v>1344</v>
      </c>
      <c r="G18" s="14">
        <v>3899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13729</v>
      </c>
      <c r="D7" s="12">
        <v>8910</v>
      </c>
      <c r="E7" s="12">
        <v>8477</v>
      </c>
      <c r="F7" s="12">
        <v>433</v>
      </c>
      <c r="G7" s="12">
        <v>4819</v>
      </c>
    </row>
    <row r="8" spans="1:12" ht="11.65" customHeight="1" x14ac:dyDescent="0.2">
      <c r="A8" s="26" t="s">
        <v>151</v>
      </c>
      <c r="B8" s="10" t="s">
        <v>10</v>
      </c>
      <c r="C8" s="9">
        <v>11058</v>
      </c>
      <c r="D8" s="9">
        <v>6775</v>
      </c>
      <c r="E8" s="9">
        <v>6543</v>
      </c>
      <c r="F8" s="9">
        <v>232</v>
      </c>
      <c r="G8" s="9">
        <v>4283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447</v>
      </c>
      <c r="D9" s="9">
        <v>318</v>
      </c>
      <c r="E9" s="9">
        <v>284</v>
      </c>
      <c r="F9" s="9">
        <v>34</v>
      </c>
      <c r="G9" s="9">
        <v>129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2224</v>
      </c>
      <c r="D10" s="9">
        <v>1817</v>
      </c>
      <c r="E10" s="9">
        <v>1650</v>
      </c>
      <c r="F10" s="9">
        <v>167</v>
      </c>
      <c r="G10" s="9">
        <v>407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7061</v>
      </c>
      <c r="D11" s="12">
        <v>3947</v>
      </c>
      <c r="E11" s="12">
        <v>3702</v>
      </c>
      <c r="F11" s="12">
        <v>245</v>
      </c>
      <c r="G11" s="12">
        <v>3114</v>
      </c>
    </row>
    <row r="12" spans="1:12" ht="11.65" customHeight="1" x14ac:dyDescent="0.2">
      <c r="A12" s="26" t="s">
        <v>151</v>
      </c>
      <c r="B12" s="10" t="s">
        <v>10</v>
      </c>
      <c r="C12" s="9">
        <v>5897</v>
      </c>
      <c r="D12" s="9">
        <v>3134</v>
      </c>
      <c r="E12" s="9">
        <v>3005</v>
      </c>
      <c r="F12" s="9">
        <v>129</v>
      </c>
      <c r="G12" s="9">
        <v>2763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271</v>
      </c>
      <c r="D13" s="9">
        <v>177</v>
      </c>
      <c r="E13" s="9">
        <v>158</v>
      </c>
      <c r="F13" s="9">
        <v>19</v>
      </c>
      <c r="G13" s="9">
        <v>94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893</v>
      </c>
      <c r="D14" s="9">
        <v>636</v>
      </c>
      <c r="E14" s="9">
        <v>539</v>
      </c>
      <c r="F14" s="9">
        <v>97</v>
      </c>
      <c r="G14" s="9">
        <v>257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6668</v>
      </c>
      <c r="D15" s="12">
        <v>4963</v>
      </c>
      <c r="E15" s="12">
        <v>4775</v>
      </c>
      <c r="F15" s="12">
        <v>188</v>
      </c>
      <c r="G15" s="12">
        <v>1705</v>
      </c>
    </row>
    <row r="16" spans="1:12" ht="11.65" customHeight="1" x14ac:dyDescent="0.2">
      <c r="A16" s="26" t="s">
        <v>151</v>
      </c>
      <c r="B16" s="10" t="s">
        <v>10</v>
      </c>
      <c r="C16" s="9">
        <v>5161</v>
      </c>
      <c r="D16" s="9">
        <v>3641</v>
      </c>
      <c r="E16" s="9">
        <v>3538</v>
      </c>
      <c r="F16" s="9">
        <v>103</v>
      </c>
      <c r="G16" s="9">
        <v>1520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176</v>
      </c>
      <c r="D17" s="9">
        <v>141</v>
      </c>
      <c r="E17" s="9">
        <v>126</v>
      </c>
      <c r="F17" s="9">
        <v>15</v>
      </c>
      <c r="G17" s="9">
        <v>35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1331</v>
      </c>
      <c r="D18" s="14">
        <v>1181</v>
      </c>
      <c r="E18" s="14">
        <v>1111</v>
      </c>
      <c r="F18" s="14">
        <v>70</v>
      </c>
      <c r="G18" s="14">
        <v>150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9649</v>
      </c>
      <c r="D7" s="12">
        <v>6233</v>
      </c>
      <c r="E7" s="12">
        <v>5857</v>
      </c>
      <c r="F7" s="12">
        <v>376</v>
      </c>
      <c r="G7" s="12">
        <v>3416</v>
      </c>
    </row>
    <row r="8" spans="1:12" ht="11.65" customHeight="1" x14ac:dyDescent="0.2">
      <c r="A8" s="26" t="s">
        <v>151</v>
      </c>
      <c r="B8" s="10" t="s">
        <v>10</v>
      </c>
      <c r="C8" s="9">
        <v>7032</v>
      </c>
      <c r="D8" s="9">
        <v>4238</v>
      </c>
      <c r="E8" s="9">
        <v>4058</v>
      </c>
      <c r="F8" s="9">
        <v>180</v>
      </c>
      <c r="G8" s="9">
        <v>2794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239</v>
      </c>
      <c r="D9" s="9">
        <v>144</v>
      </c>
      <c r="E9" s="9">
        <v>135</v>
      </c>
      <c r="F9" s="9">
        <v>9</v>
      </c>
      <c r="G9" s="9">
        <v>95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2378</v>
      </c>
      <c r="D10" s="9">
        <v>1851</v>
      </c>
      <c r="E10" s="9">
        <v>1664</v>
      </c>
      <c r="F10" s="9">
        <v>187</v>
      </c>
      <c r="G10" s="9">
        <v>527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4956</v>
      </c>
      <c r="D11" s="12">
        <v>2826</v>
      </c>
      <c r="E11" s="12">
        <v>2617</v>
      </c>
      <c r="F11" s="12">
        <v>209</v>
      </c>
      <c r="G11" s="12">
        <v>2130</v>
      </c>
    </row>
    <row r="12" spans="1:12" ht="11.65" customHeight="1" x14ac:dyDescent="0.2">
      <c r="A12" s="26" t="s">
        <v>151</v>
      </c>
      <c r="B12" s="10" t="s">
        <v>10</v>
      </c>
      <c r="C12" s="9">
        <v>3685</v>
      </c>
      <c r="D12" s="9">
        <v>1966</v>
      </c>
      <c r="E12" s="9">
        <v>1857</v>
      </c>
      <c r="F12" s="9">
        <v>109</v>
      </c>
      <c r="G12" s="9">
        <v>1719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122</v>
      </c>
      <c r="D13" s="9">
        <v>65</v>
      </c>
      <c r="E13" s="9">
        <v>60</v>
      </c>
      <c r="F13" s="9">
        <v>5</v>
      </c>
      <c r="G13" s="9">
        <v>57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1149</v>
      </c>
      <c r="D14" s="9">
        <v>795</v>
      </c>
      <c r="E14" s="9">
        <v>700</v>
      </c>
      <c r="F14" s="9">
        <v>95</v>
      </c>
      <c r="G14" s="9">
        <v>354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4693</v>
      </c>
      <c r="D15" s="12">
        <v>3407</v>
      </c>
      <c r="E15" s="12">
        <v>3240</v>
      </c>
      <c r="F15" s="12">
        <v>167</v>
      </c>
      <c r="G15" s="12">
        <v>1286</v>
      </c>
    </row>
    <row r="16" spans="1:12" ht="11.65" customHeight="1" x14ac:dyDescent="0.2">
      <c r="A16" s="26" t="s">
        <v>151</v>
      </c>
      <c r="B16" s="10" t="s">
        <v>10</v>
      </c>
      <c r="C16" s="9">
        <v>3347</v>
      </c>
      <c r="D16" s="9">
        <v>2272</v>
      </c>
      <c r="E16" s="9">
        <v>2201</v>
      </c>
      <c r="F16" s="9">
        <v>71</v>
      </c>
      <c r="G16" s="9">
        <v>1075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117</v>
      </c>
      <c r="D17" s="9">
        <v>79</v>
      </c>
      <c r="E17" s="9">
        <v>75</v>
      </c>
      <c r="F17" s="9">
        <v>4</v>
      </c>
      <c r="G17" s="9">
        <v>38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1229</v>
      </c>
      <c r="D18" s="14">
        <v>1056</v>
      </c>
      <c r="E18" s="14">
        <v>964</v>
      </c>
      <c r="F18" s="14">
        <v>92</v>
      </c>
      <c r="G18" s="14">
        <v>173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503235</v>
      </c>
      <c r="D7" s="12">
        <v>318356</v>
      </c>
      <c r="E7" s="12">
        <v>285180</v>
      </c>
      <c r="F7" s="12">
        <v>33176</v>
      </c>
      <c r="G7" s="12">
        <v>184879</v>
      </c>
    </row>
    <row r="8" spans="1:12" ht="11.65" customHeight="1" x14ac:dyDescent="0.2">
      <c r="A8" s="26" t="s">
        <v>151</v>
      </c>
      <c r="B8" s="10" t="s">
        <v>10</v>
      </c>
      <c r="C8" s="9">
        <v>321912</v>
      </c>
      <c r="D8" s="9">
        <v>193695</v>
      </c>
      <c r="E8" s="9">
        <v>180258</v>
      </c>
      <c r="F8" s="9">
        <v>13437</v>
      </c>
      <c r="G8" s="9">
        <v>128217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13096</v>
      </c>
      <c r="D9" s="9">
        <v>8261</v>
      </c>
      <c r="E9" s="9">
        <v>7376</v>
      </c>
      <c r="F9" s="9">
        <v>885</v>
      </c>
      <c r="G9" s="9">
        <v>4835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168227</v>
      </c>
      <c r="D10" s="9">
        <v>116400</v>
      </c>
      <c r="E10" s="9">
        <v>97546</v>
      </c>
      <c r="F10" s="9">
        <v>18854</v>
      </c>
      <c r="G10" s="9">
        <v>51827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265068</v>
      </c>
      <c r="D11" s="12">
        <v>145921</v>
      </c>
      <c r="E11" s="12">
        <v>126401</v>
      </c>
      <c r="F11" s="12">
        <v>19520</v>
      </c>
      <c r="G11" s="12">
        <v>119147</v>
      </c>
    </row>
    <row r="12" spans="1:12" ht="11.65" customHeight="1" x14ac:dyDescent="0.2">
      <c r="A12" s="26" t="s">
        <v>151</v>
      </c>
      <c r="B12" s="10" t="s">
        <v>10</v>
      </c>
      <c r="C12" s="9">
        <v>174159</v>
      </c>
      <c r="D12" s="9">
        <v>91501</v>
      </c>
      <c r="E12" s="9">
        <v>83064</v>
      </c>
      <c r="F12" s="9">
        <v>8437</v>
      </c>
      <c r="G12" s="9">
        <v>82658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7272</v>
      </c>
      <c r="D13" s="9">
        <v>4240</v>
      </c>
      <c r="E13" s="9">
        <v>3702</v>
      </c>
      <c r="F13" s="9">
        <v>538</v>
      </c>
      <c r="G13" s="9">
        <v>3032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83637</v>
      </c>
      <c r="D14" s="9">
        <v>50180</v>
      </c>
      <c r="E14" s="9">
        <v>39635</v>
      </c>
      <c r="F14" s="9">
        <v>10545</v>
      </c>
      <c r="G14" s="9">
        <v>33457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238167</v>
      </c>
      <c r="D15" s="12">
        <v>172435</v>
      </c>
      <c r="E15" s="12">
        <v>158779</v>
      </c>
      <c r="F15" s="12">
        <v>13656</v>
      </c>
      <c r="G15" s="12">
        <v>65732</v>
      </c>
    </row>
    <row r="16" spans="1:12" ht="11.65" customHeight="1" x14ac:dyDescent="0.2">
      <c r="A16" s="26" t="s">
        <v>151</v>
      </c>
      <c r="B16" s="10" t="s">
        <v>10</v>
      </c>
      <c r="C16" s="9">
        <v>147753</v>
      </c>
      <c r="D16" s="9">
        <v>102194</v>
      </c>
      <c r="E16" s="9">
        <v>97194</v>
      </c>
      <c r="F16" s="9">
        <v>5000</v>
      </c>
      <c r="G16" s="9">
        <v>45559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5824</v>
      </c>
      <c r="D17" s="9">
        <v>4021</v>
      </c>
      <c r="E17" s="9">
        <v>3674</v>
      </c>
      <c r="F17" s="9">
        <v>347</v>
      </c>
      <c r="G17" s="9">
        <v>1803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84590</v>
      </c>
      <c r="D18" s="14">
        <v>66220</v>
      </c>
      <c r="E18" s="14">
        <v>57911</v>
      </c>
      <c r="F18" s="14">
        <v>8309</v>
      </c>
      <c r="G18" s="14">
        <v>18370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30787</v>
      </c>
      <c r="D7" s="12">
        <v>19404</v>
      </c>
      <c r="E7" s="12">
        <v>17897</v>
      </c>
      <c r="F7" s="12">
        <v>1507</v>
      </c>
      <c r="G7" s="12">
        <v>11383</v>
      </c>
    </row>
    <row r="8" spans="1:12" ht="11.65" customHeight="1" x14ac:dyDescent="0.2">
      <c r="A8" s="26" t="s">
        <v>151</v>
      </c>
      <c r="B8" s="10" t="s">
        <v>10</v>
      </c>
      <c r="C8" s="9">
        <v>21478</v>
      </c>
      <c r="D8" s="9">
        <v>12956</v>
      </c>
      <c r="E8" s="9">
        <v>12320</v>
      </c>
      <c r="F8" s="9">
        <v>636</v>
      </c>
      <c r="G8" s="9">
        <v>8522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1578</v>
      </c>
      <c r="D9" s="9">
        <v>1012</v>
      </c>
      <c r="E9" s="9">
        <v>875</v>
      </c>
      <c r="F9" s="9">
        <v>137</v>
      </c>
      <c r="G9" s="9">
        <v>566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7731</v>
      </c>
      <c r="D10" s="9">
        <v>5436</v>
      </c>
      <c r="E10" s="9">
        <v>4702</v>
      </c>
      <c r="F10" s="9">
        <v>734</v>
      </c>
      <c r="G10" s="9">
        <v>2295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15845</v>
      </c>
      <c r="D11" s="12">
        <v>8496</v>
      </c>
      <c r="E11" s="12">
        <v>7527</v>
      </c>
      <c r="F11" s="12">
        <v>969</v>
      </c>
      <c r="G11" s="12">
        <v>7349</v>
      </c>
    </row>
    <row r="12" spans="1:12" ht="11.65" customHeight="1" x14ac:dyDescent="0.2">
      <c r="A12" s="26" t="s">
        <v>151</v>
      </c>
      <c r="B12" s="10" t="s">
        <v>10</v>
      </c>
      <c r="C12" s="9">
        <v>11011</v>
      </c>
      <c r="D12" s="9">
        <v>5640</v>
      </c>
      <c r="E12" s="9">
        <v>5208</v>
      </c>
      <c r="F12" s="9">
        <v>432</v>
      </c>
      <c r="G12" s="9">
        <v>5371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983</v>
      </c>
      <c r="D13" s="9">
        <v>590</v>
      </c>
      <c r="E13" s="9">
        <v>480</v>
      </c>
      <c r="F13" s="9">
        <v>110</v>
      </c>
      <c r="G13" s="9">
        <v>393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3851</v>
      </c>
      <c r="D14" s="9">
        <v>2266</v>
      </c>
      <c r="E14" s="9">
        <v>1839</v>
      </c>
      <c r="F14" s="9">
        <v>427</v>
      </c>
      <c r="G14" s="9">
        <v>1585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14942</v>
      </c>
      <c r="D15" s="12">
        <v>10908</v>
      </c>
      <c r="E15" s="12">
        <v>10370</v>
      </c>
      <c r="F15" s="12">
        <v>538</v>
      </c>
      <c r="G15" s="12">
        <v>4034</v>
      </c>
    </row>
    <row r="16" spans="1:12" ht="11.65" customHeight="1" x14ac:dyDescent="0.2">
      <c r="A16" s="26" t="s">
        <v>151</v>
      </c>
      <c r="B16" s="10" t="s">
        <v>10</v>
      </c>
      <c r="C16" s="9">
        <v>10467</v>
      </c>
      <c r="D16" s="9">
        <v>7316</v>
      </c>
      <c r="E16" s="9">
        <v>7112</v>
      </c>
      <c r="F16" s="9">
        <v>204</v>
      </c>
      <c r="G16" s="9">
        <v>3151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595</v>
      </c>
      <c r="D17" s="9">
        <v>422</v>
      </c>
      <c r="E17" s="9">
        <v>395</v>
      </c>
      <c r="F17" s="9">
        <v>27</v>
      </c>
      <c r="G17" s="9">
        <v>173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3880</v>
      </c>
      <c r="D18" s="14">
        <v>3170</v>
      </c>
      <c r="E18" s="14">
        <v>2863</v>
      </c>
      <c r="F18" s="14">
        <v>307</v>
      </c>
      <c r="G18" s="14">
        <v>710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119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13264</v>
      </c>
      <c r="D7" s="12">
        <v>8652</v>
      </c>
      <c r="E7" s="12">
        <v>8237</v>
      </c>
      <c r="F7" s="12">
        <v>415</v>
      </c>
      <c r="G7" s="12">
        <v>4612</v>
      </c>
    </row>
    <row r="8" spans="1:12" ht="11.65" customHeight="1" x14ac:dyDescent="0.2">
      <c r="A8" s="26" t="s">
        <v>151</v>
      </c>
      <c r="B8" s="10" t="s">
        <v>10</v>
      </c>
      <c r="C8" s="9">
        <v>9693</v>
      </c>
      <c r="D8" s="9">
        <v>5904</v>
      </c>
      <c r="E8" s="9">
        <v>5738</v>
      </c>
      <c r="F8" s="9">
        <v>166</v>
      </c>
      <c r="G8" s="9">
        <v>3789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689</v>
      </c>
      <c r="D9" s="9">
        <v>464</v>
      </c>
      <c r="E9" s="9">
        <v>417</v>
      </c>
      <c r="F9" s="9">
        <v>47</v>
      </c>
      <c r="G9" s="9">
        <v>225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2882</v>
      </c>
      <c r="D10" s="9">
        <v>2284</v>
      </c>
      <c r="E10" s="9">
        <v>2082</v>
      </c>
      <c r="F10" s="9">
        <v>202</v>
      </c>
      <c r="G10" s="9">
        <v>598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6828</v>
      </c>
      <c r="D11" s="12">
        <v>3891</v>
      </c>
      <c r="E11" s="12">
        <v>3617</v>
      </c>
      <c r="F11" s="12">
        <v>274</v>
      </c>
      <c r="G11" s="12">
        <v>2937</v>
      </c>
    </row>
    <row r="12" spans="1:12" ht="11.65" customHeight="1" x14ac:dyDescent="0.2">
      <c r="A12" s="26" t="s">
        <v>151</v>
      </c>
      <c r="B12" s="10" t="s">
        <v>10</v>
      </c>
      <c r="C12" s="9">
        <v>5167</v>
      </c>
      <c r="D12" s="9">
        <v>2749</v>
      </c>
      <c r="E12" s="9">
        <v>2634</v>
      </c>
      <c r="F12" s="9">
        <v>115</v>
      </c>
      <c r="G12" s="9">
        <v>2418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399</v>
      </c>
      <c r="D13" s="9">
        <v>242</v>
      </c>
      <c r="E13" s="9">
        <v>209</v>
      </c>
      <c r="F13" s="9">
        <v>33</v>
      </c>
      <c r="G13" s="9">
        <v>157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1262</v>
      </c>
      <c r="D14" s="9">
        <v>900</v>
      </c>
      <c r="E14" s="9">
        <v>774</v>
      </c>
      <c r="F14" s="9">
        <v>126</v>
      </c>
      <c r="G14" s="9">
        <v>362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6436</v>
      </c>
      <c r="D15" s="12">
        <v>4761</v>
      </c>
      <c r="E15" s="12">
        <v>4620</v>
      </c>
      <c r="F15" s="12">
        <v>141</v>
      </c>
      <c r="G15" s="12">
        <v>1675</v>
      </c>
    </row>
    <row r="16" spans="1:12" ht="11.65" customHeight="1" x14ac:dyDescent="0.2">
      <c r="A16" s="26" t="s">
        <v>151</v>
      </c>
      <c r="B16" s="10" t="s">
        <v>10</v>
      </c>
      <c r="C16" s="9">
        <v>4526</v>
      </c>
      <c r="D16" s="9">
        <v>3155</v>
      </c>
      <c r="E16" s="9">
        <v>3104</v>
      </c>
      <c r="F16" s="9">
        <v>51</v>
      </c>
      <c r="G16" s="9">
        <v>1371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290</v>
      </c>
      <c r="D17" s="9">
        <v>222</v>
      </c>
      <c r="E17" s="9">
        <v>208</v>
      </c>
      <c r="F17" s="9">
        <v>14</v>
      </c>
      <c r="G17" s="9">
        <v>68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1620</v>
      </c>
      <c r="D18" s="14">
        <v>1384</v>
      </c>
      <c r="E18" s="14">
        <v>1308</v>
      </c>
      <c r="F18" s="14">
        <v>76</v>
      </c>
      <c r="G18" s="14">
        <v>236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15379</v>
      </c>
      <c r="D7" s="12">
        <v>10354</v>
      </c>
      <c r="E7" s="12">
        <v>9881</v>
      </c>
      <c r="F7" s="12">
        <v>473</v>
      </c>
      <c r="G7" s="12">
        <v>5025</v>
      </c>
    </row>
    <row r="8" spans="1:12" ht="11.65" customHeight="1" x14ac:dyDescent="0.2">
      <c r="A8" s="26" t="s">
        <v>151</v>
      </c>
      <c r="B8" s="10" t="s">
        <v>10</v>
      </c>
      <c r="C8" s="9">
        <v>10386</v>
      </c>
      <c r="D8" s="9">
        <v>6664</v>
      </c>
      <c r="E8" s="9">
        <v>6481</v>
      </c>
      <c r="F8" s="9">
        <v>183</v>
      </c>
      <c r="G8" s="9">
        <v>3722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378</v>
      </c>
      <c r="D9" s="9">
        <v>271</v>
      </c>
      <c r="E9" s="9">
        <v>253</v>
      </c>
      <c r="F9" s="9">
        <v>18</v>
      </c>
      <c r="G9" s="9">
        <v>107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4615</v>
      </c>
      <c r="D10" s="9">
        <v>3419</v>
      </c>
      <c r="E10" s="9">
        <v>3147</v>
      </c>
      <c r="F10" s="9">
        <v>272</v>
      </c>
      <c r="G10" s="9">
        <v>1196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7771</v>
      </c>
      <c r="D11" s="12">
        <v>4538</v>
      </c>
      <c r="E11" s="12">
        <v>4208</v>
      </c>
      <c r="F11" s="12">
        <v>330</v>
      </c>
      <c r="G11" s="12">
        <v>3233</v>
      </c>
    </row>
    <row r="12" spans="1:12" ht="11.65" customHeight="1" x14ac:dyDescent="0.2">
      <c r="A12" s="26" t="s">
        <v>151</v>
      </c>
      <c r="B12" s="10" t="s">
        <v>10</v>
      </c>
      <c r="C12" s="9">
        <v>5344</v>
      </c>
      <c r="D12" s="9">
        <v>2979</v>
      </c>
      <c r="E12" s="9">
        <v>2853</v>
      </c>
      <c r="F12" s="9">
        <v>126</v>
      </c>
      <c r="G12" s="9">
        <v>2365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201</v>
      </c>
      <c r="D13" s="9">
        <v>145</v>
      </c>
      <c r="E13" s="9">
        <v>130</v>
      </c>
      <c r="F13" s="9">
        <v>15</v>
      </c>
      <c r="G13" s="9">
        <v>56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2226</v>
      </c>
      <c r="D14" s="9">
        <v>1414</v>
      </c>
      <c r="E14" s="9">
        <v>1225</v>
      </c>
      <c r="F14" s="9">
        <v>189</v>
      </c>
      <c r="G14" s="9">
        <v>812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7608</v>
      </c>
      <c r="D15" s="12">
        <v>5816</v>
      </c>
      <c r="E15" s="12">
        <v>5673</v>
      </c>
      <c r="F15" s="12">
        <v>143</v>
      </c>
      <c r="G15" s="12">
        <v>1792</v>
      </c>
    </row>
    <row r="16" spans="1:12" ht="11.65" customHeight="1" x14ac:dyDescent="0.2">
      <c r="A16" s="26" t="s">
        <v>151</v>
      </c>
      <c r="B16" s="10" t="s">
        <v>10</v>
      </c>
      <c r="C16" s="9">
        <v>5042</v>
      </c>
      <c r="D16" s="9">
        <v>3685</v>
      </c>
      <c r="E16" s="9">
        <v>3628</v>
      </c>
      <c r="F16" s="9">
        <v>57</v>
      </c>
      <c r="G16" s="9">
        <v>1357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177</v>
      </c>
      <c r="D17" s="9">
        <v>126</v>
      </c>
      <c r="E17" s="9">
        <v>123</v>
      </c>
      <c r="F17" s="9">
        <v>3</v>
      </c>
      <c r="G17" s="9">
        <v>51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2389</v>
      </c>
      <c r="D18" s="14">
        <v>2005</v>
      </c>
      <c r="E18" s="14">
        <v>1922</v>
      </c>
      <c r="F18" s="14">
        <v>83</v>
      </c>
      <c r="G18" s="14">
        <v>384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20650</v>
      </c>
      <c r="D7" s="12">
        <v>13118</v>
      </c>
      <c r="E7" s="12">
        <v>12369</v>
      </c>
      <c r="F7" s="12">
        <v>749</v>
      </c>
      <c r="G7" s="12">
        <v>7532</v>
      </c>
    </row>
    <row r="8" spans="1:12" ht="11.65" customHeight="1" x14ac:dyDescent="0.2">
      <c r="A8" s="26" t="s">
        <v>151</v>
      </c>
      <c r="B8" s="10" t="s">
        <v>10</v>
      </c>
      <c r="C8" s="9">
        <v>15218</v>
      </c>
      <c r="D8" s="9">
        <v>9149</v>
      </c>
      <c r="E8" s="9">
        <v>8839</v>
      </c>
      <c r="F8" s="9">
        <v>310</v>
      </c>
      <c r="G8" s="9">
        <v>6069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455</v>
      </c>
      <c r="D9" s="9">
        <v>279</v>
      </c>
      <c r="E9" s="9">
        <v>259</v>
      </c>
      <c r="F9" s="9">
        <v>20</v>
      </c>
      <c r="G9" s="9">
        <v>176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4977</v>
      </c>
      <c r="D10" s="9">
        <v>3690</v>
      </c>
      <c r="E10" s="9">
        <v>3271</v>
      </c>
      <c r="F10" s="9">
        <v>419</v>
      </c>
      <c r="G10" s="9">
        <v>1287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10760</v>
      </c>
      <c r="D11" s="12">
        <v>5870</v>
      </c>
      <c r="E11" s="12">
        <v>5420</v>
      </c>
      <c r="F11" s="12">
        <v>450</v>
      </c>
      <c r="G11" s="12">
        <v>4890</v>
      </c>
    </row>
    <row r="12" spans="1:12" ht="11.65" customHeight="1" x14ac:dyDescent="0.2">
      <c r="A12" s="26" t="s">
        <v>151</v>
      </c>
      <c r="B12" s="10" t="s">
        <v>10</v>
      </c>
      <c r="C12" s="9">
        <v>8161</v>
      </c>
      <c r="D12" s="9">
        <v>4223</v>
      </c>
      <c r="E12" s="9">
        <v>4025</v>
      </c>
      <c r="F12" s="9">
        <v>198</v>
      </c>
      <c r="G12" s="9">
        <v>3938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252</v>
      </c>
      <c r="D13" s="9">
        <v>138</v>
      </c>
      <c r="E13" s="9">
        <v>124</v>
      </c>
      <c r="F13" s="9">
        <v>14</v>
      </c>
      <c r="G13" s="9">
        <v>114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2347</v>
      </c>
      <c r="D14" s="9">
        <v>1509</v>
      </c>
      <c r="E14" s="9">
        <v>1271</v>
      </c>
      <c r="F14" s="9">
        <v>238</v>
      </c>
      <c r="G14" s="9">
        <v>838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9890</v>
      </c>
      <c r="D15" s="12">
        <v>7248</v>
      </c>
      <c r="E15" s="12">
        <v>6949</v>
      </c>
      <c r="F15" s="12">
        <v>299</v>
      </c>
      <c r="G15" s="12">
        <v>2642</v>
      </c>
    </row>
    <row r="16" spans="1:12" ht="11.65" customHeight="1" x14ac:dyDescent="0.2">
      <c r="A16" s="26" t="s">
        <v>151</v>
      </c>
      <c r="B16" s="10" t="s">
        <v>10</v>
      </c>
      <c r="C16" s="9">
        <v>7057</v>
      </c>
      <c r="D16" s="9">
        <v>4926</v>
      </c>
      <c r="E16" s="9">
        <v>4814</v>
      </c>
      <c r="F16" s="9">
        <v>112</v>
      </c>
      <c r="G16" s="9">
        <v>2131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203</v>
      </c>
      <c r="D17" s="9">
        <v>141</v>
      </c>
      <c r="E17" s="9">
        <v>135</v>
      </c>
      <c r="F17" s="9">
        <v>6</v>
      </c>
      <c r="G17" s="9">
        <v>62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2630</v>
      </c>
      <c r="D18" s="14">
        <v>2181</v>
      </c>
      <c r="E18" s="14">
        <v>2000</v>
      </c>
      <c r="F18" s="14">
        <v>181</v>
      </c>
      <c r="G18" s="14">
        <v>449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11022</v>
      </c>
      <c r="D7" s="12">
        <v>7352</v>
      </c>
      <c r="E7" s="12">
        <v>7037</v>
      </c>
      <c r="F7" s="12">
        <v>315</v>
      </c>
      <c r="G7" s="12">
        <v>3670</v>
      </c>
    </row>
    <row r="8" spans="1:12" ht="11.65" customHeight="1" x14ac:dyDescent="0.2">
      <c r="A8" s="26" t="s">
        <v>151</v>
      </c>
      <c r="B8" s="10" t="s">
        <v>10</v>
      </c>
      <c r="C8" s="9">
        <v>7235</v>
      </c>
      <c r="D8" s="9">
        <v>4523</v>
      </c>
      <c r="E8" s="9">
        <v>4398</v>
      </c>
      <c r="F8" s="9">
        <v>125</v>
      </c>
      <c r="G8" s="9">
        <v>2712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200</v>
      </c>
      <c r="D9" s="9">
        <v>140</v>
      </c>
      <c r="E9" s="9">
        <v>137</v>
      </c>
      <c r="F9" s="9">
        <v>3</v>
      </c>
      <c r="G9" s="9">
        <v>60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3587</v>
      </c>
      <c r="D10" s="9">
        <v>2689</v>
      </c>
      <c r="E10" s="9">
        <v>2502</v>
      </c>
      <c r="F10" s="9">
        <v>187</v>
      </c>
      <c r="G10" s="9">
        <v>898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5664</v>
      </c>
      <c r="D11" s="12">
        <v>3253</v>
      </c>
      <c r="E11" s="12">
        <v>3050</v>
      </c>
      <c r="F11" s="12">
        <v>203</v>
      </c>
      <c r="G11" s="12">
        <v>2411</v>
      </c>
    </row>
    <row r="12" spans="1:12" ht="11.65" customHeight="1" x14ac:dyDescent="0.2">
      <c r="A12" s="26" t="s">
        <v>151</v>
      </c>
      <c r="B12" s="10" t="s">
        <v>10</v>
      </c>
      <c r="C12" s="9">
        <v>3831</v>
      </c>
      <c r="D12" s="9">
        <v>2068</v>
      </c>
      <c r="E12" s="9">
        <v>1983</v>
      </c>
      <c r="F12" s="9">
        <v>85</v>
      </c>
      <c r="G12" s="9">
        <v>1763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117</v>
      </c>
      <c r="D13" s="9">
        <v>74</v>
      </c>
      <c r="E13" s="9">
        <v>72</v>
      </c>
      <c r="F13" s="9">
        <v>2</v>
      </c>
      <c r="G13" s="9">
        <v>43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1716</v>
      </c>
      <c r="D14" s="9">
        <v>1111</v>
      </c>
      <c r="E14" s="9">
        <v>995</v>
      </c>
      <c r="F14" s="9">
        <v>116</v>
      </c>
      <c r="G14" s="9">
        <v>605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5358</v>
      </c>
      <c r="D15" s="12">
        <v>4099</v>
      </c>
      <c r="E15" s="12">
        <v>3987</v>
      </c>
      <c r="F15" s="12">
        <v>112</v>
      </c>
      <c r="G15" s="12">
        <v>1259</v>
      </c>
    </row>
    <row r="16" spans="1:12" ht="11.65" customHeight="1" x14ac:dyDescent="0.2">
      <c r="A16" s="26" t="s">
        <v>151</v>
      </c>
      <c r="B16" s="10" t="s">
        <v>10</v>
      </c>
      <c r="C16" s="9">
        <v>3404</v>
      </c>
      <c r="D16" s="9">
        <v>2455</v>
      </c>
      <c r="E16" s="9">
        <v>2415</v>
      </c>
      <c r="F16" s="9">
        <v>40</v>
      </c>
      <c r="G16" s="9">
        <v>949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83</v>
      </c>
      <c r="D17" s="9">
        <v>66</v>
      </c>
      <c r="E17" s="9">
        <v>65</v>
      </c>
      <c r="F17" s="9">
        <v>1</v>
      </c>
      <c r="G17" s="9">
        <v>17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1871</v>
      </c>
      <c r="D18" s="14">
        <v>1578</v>
      </c>
      <c r="E18" s="14">
        <v>1507</v>
      </c>
      <c r="F18" s="14">
        <v>71</v>
      </c>
      <c r="G18" s="14">
        <v>293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17583</v>
      </c>
      <c r="D7" s="12">
        <v>11669</v>
      </c>
      <c r="E7" s="12">
        <v>11131</v>
      </c>
      <c r="F7" s="12">
        <v>538</v>
      </c>
      <c r="G7" s="12">
        <v>5914</v>
      </c>
    </row>
    <row r="8" spans="1:12" ht="11.65" customHeight="1" x14ac:dyDescent="0.2">
      <c r="A8" s="26" t="s">
        <v>151</v>
      </c>
      <c r="B8" s="10" t="s">
        <v>10</v>
      </c>
      <c r="C8" s="9">
        <v>13303</v>
      </c>
      <c r="D8" s="9">
        <v>8301</v>
      </c>
      <c r="E8" s="9">
        <v>8062</v>
      </c>
      <c r="F8" s="9">
        <v>239</v>
      </c>
      <c r="G8" s="9">
        <v>5002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282</v>
      </c>
      <c r="D9" s="9">
        <v>196</v>
      </c>
      <c r="E9" s="9">
        <v>187</v>
      </c>
      <c r="F9" s="9">
        <v>9</v>
      </c>
      <c r="G9" s="9">
        <v>86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3998</v>
      </c>
      <c r="D10" s="9">
        <v>3172</v>
      </c>
      <c r="E10" s="9">
        <v>2882</v>
      </c>
      <c r="F10" s="9">
        <v>290</v>
      </c>
      <c r="G10" s="9">
        <v>826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9118</v>
      </c>
      <c r="D11" s="12">
        <v>5320</v>
      </c>
      <c r="E11" s="12">
        <v>4963</v>
      </c>
      <c r="F11" s="12">
        <v>357</v>
      </c>
      <c r="G11" s="12">
        <v>3798</v>
      </c>
    </row>
    <row r="12" spans="1:12" ht="11.65" customHeight="1" x14ac:dyDescent="0.2">
      <c r="A12" s="26" t="s">
        <v>151</v>
      </c>
      <c r="B12" s="10" t="s">
        <v>10</v>
      </c>
      <c r="C12" s="9">
        <v>7084</v>
      </c>
      <c r="D12" s="9">
        <v>3862</v>
      </c>
      <c r="E12" s="9">
        <v>3695</v>
      </c>
      <c r="F12" s="9">
        <v>167</v>
      </c>
      <c r="G12" s="9">
        <v>3222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152</v>
      </c>
      <c r="D13" s="9">
        <v>94</v>
      </c>
      <c r="E13" s="9">
        <v>92</v>
      </c>
      <c r="F13" s="9">
        <v>2</v>
      </c>
      <c r="G13" s="9">
        <v>58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1882</v>
      </c>
      <c r="D14" s="9">
        <v>1364</v>
      </c>
      <c r="E14" s="9">
        <v>1176</v>
      </c>
      <c r="F14" s="9">
        <v>188</v>
      </c>
      <c r="G14" s="9">
        <v>518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8465</v>
      </c>
      <c r="D15" s="12">
        <v>6349</v>
      </c>
      <c r="E15" s="12">
        <v>6168</v>
      </c>
      <c r="F15" s="12">
        <v>181</v>
      </c>
      <c r="G15" s="12">
        <v>2116</v>
      </c>
    </row>
    <row r="16" spans="1:12" ht="11.65" customHeight="1" x14ac:dyDescent="0.2">
      <c r="A16" s="26" t="s">
        <v>151</v>
      </c>
      <c r="B16" s="10" t="s">
        <v>10</v>
      </c>
      <c r="C16" s="9">
        <v>6219</v>
      </c>
      <c r="D16" s="9">
        <v>4439</v>
      </c>
      <c r="E16" s="9">
        <v>4367</v>
      </c>
      <c r="F16" s="9">
        <v>72</v>
      </c>
      <c r="G16" s="9">
        <v>1780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130</v>
      </c>
      <c r="D17" s="9">
        <v>102</v>
      </c>
      <c r="E17" s="9">
        <v>95</v>
      </c>
      <c r="F17" s="9">
        <v>7</v>
      </c>
      <c r="G17" s="9">
        <v>28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2116</v>
      </c>
      <c r="D18" s="14">
        <v>1808</v>
      </c>
      <c r="E18" s="14">
        <v>1706</v>
      </c>
      <c r="F18" s="14">
        <v>102</v>
      </c>
      <c r="G18" s="14">
        <v>308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28361</v>
      </c>
      <c r="D7" s="12">
        <v>18276</v>
      </c>
      <c r="E7" s="12">
        <v>17465</v>
      </c>
      <c r="F7" s="12">
        <v>811</v>
      </c>
      <c r="G7" s="12">
        <v>10085</v>
      </c>
    </row>
    <row r="8" spans="1:12" ht="11.65" customHeight="1" x14ac:dyDescent="0.2">
      <c r="A8" s="26" t="s">
        <v>151</v>
      </c>
      <c r="B8" s="10" t="s">
        <v>10</v>
      </c>
      <c r="C8" s="9">
        <v>19901</v>
      </c>
      <c r="D8" s="9">
        <v>11913</v>
      </c>
      <c r="E8" s="9">
        <v>11571</v>
      </c>
      <c r="F8" s="9">
        <v>342</v>
      </c>
      <c r="G8" s="9">
        <v>7988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408</v>
      </c>
      <c r="D9" s="9">
        <v>267</v>
      </c>
      <c r="E9" s="9">
        <v>257</v>
      </c>
      <c r="F9" s="9">
        <v>10</v>
      </c>
      <c r="G9" s="9">
        <v>141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8052</v>
      </c>
      <c r="D10" s="9">
        <v>6096</v>
      </c>
      <c r="E10" s="9">
        <v>5637</v>
      </c>
      <c r="F10" s="9">
        <v>459</v>
      </c>
      <c r="G10" s="9">
        <v>1956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14665</v>
      </c>
      <c r="D11" s="12">
        <v>8206</v>
      </c>
      <c r="E11" s="12">
        <v>7684</v>
      </c>
      <c r="F11" s="12">
        <v>522</v>
      </c>
      <c r="G11" s="12">
        <v>6459</v>
      </c>
    </row>
    <row r="12" spans="1:12" ht="11.65" customHeight="1" x14ac:dyDescent="0.2">
      <c r="A12" s="26" t="s">
        <v>151</v>
      </c>
      <c r="B12" s="10" t="s">
        <v>10</v>
      </c>
      <c r="C12" s="9">
        <v>10625</v>
      </c>
      <c r="D12" s="9">
        <v>5552</v>
      </c>
      <c r="E12" s="9">
        <v>5323</v>
      </c>
      <c r="F12" s="9">
        <v>229</v>
      </c>
      <c r="G12" s="9">
        <v>5073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221</v>
      </c>
      <c r="D13" s="9">
        <v>138</v>
      </c>
      <c r="E13" s="9">
        <v>130</v>
      </c>
      <c r="F13" s="9">
        <v>8</v>
      </c>
      <c r="G13" s="9">
        <v>83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3819</v>
      </c>
      <c r="D14" s="9">
        <v>2516</v>
      </c>
      <c r="E14" s="9">
        <v>2231</v>
      </c>
      <c r="F14" s="9">
        <v>285</v>
      </c>
      <c r="G14" s="9">
        <v>1303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13696</v>
      </c>
      <c r="D15" s="12">
        <v>10070</v>
      </c>
      <c r="E15" s="12">
        <v>9781</v>
      </c>
      <c r="F15" s="12">
        <v>289</v>
      </c>
      <c r="G15" s="12">
        <v>3626</v>
      </c>
    </row>
    <row r="16" spans="1:12" ht="11.65" customHeight="1" x14ac:dyDescent="0.2">
      <c r="A16" s="26" t="s">
        <v>151</v>
      </c>
      <c r="B16" s="10" t="s">
        <v>10</v>
      </c>
      <c r="C16" s="9">
        <v>9276</v>
      </c>
      <c r="D16" s="9">
        <v>6361</v>
      </c>
      <c r="E16" s="9">
        <v>6248</v>
      </c>
      <c r="F16" s="9">
        <v>113</v>
      </c>
      <c r="G16" s="9">
        <v>2915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187</v>
      </c>
      <c r="D17" s="9">
        <v>129</v>
      </c>
      <c r="E17" s="9">
        <v>127</v>
      </c>
      <c r="F17" s="9">
        <v>2</v>
      </c>
      <c r="G17" s="9">
        <v>58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4233</v>
      </c>
      <c r="D18" s="14">
        <v>3580</v>
      </c>
      <c r="E18" s="14">
        <v>3406</v>
      </c>
      <c r="F18" s="14">
        <v>174</v>
      </c>
      <c r="G18" s="14">
        <v>653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31023</v>
      </c>
      <c r="D7" s="12">
        <v>19617</v>
      </c>
      <c r="E7" s="12">
        <v>18199</v>
      </c>
      <c r="F7" s="12">
        <v>1418</v>
      </c>
      <c r="G7" s="12">
        <v>11406</v>
      </c>
    </row>
    <row r="8" spans="1:12" ht="11.65" customHeight="1" x14ac:dyDescent="0.2">
      <c r="A8" s="26" t="s">
        <v>151</v>
      </c>
      <c r="B8" s="10" t="s">
        <v>10</v>
      </c>
      <c r="C8" s="9">
        <v>21166</v>
      </c>
      <c r="D8" s="9">
        <v>12723</v>
      </c>
      <c r="E8" s="9">
        <v>12130</v>
      </c>
      <c r="F8" s="9">
        <v>593</v>
      </c>
      <c r="G8" s="9">
        <v>8443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747</v>
      </c>
      <c r="D9" s="9">
        <v>501</v>
      </c>
      <c r="E9" s="9">
        <v>453</v>
      </c>
      <c r="F9" s="9">
        <v>48</v>
      </c>
      <c r="G9" s="9">
        <v>246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9110</v>
      </c>
      <c r="D10" s="9">
        <v>6393</v>
      </c>
      <c r="E10" s="9">
        <v>5616</v>
      </c>
      <c r="F10" s="9">
        <v>777</v>
      </c>
      <c r="G10" s="9">
        <v>2717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15943</v>
      </c>
      <c r="D11" s="12">
        <v>8578</v>
      </c>
      <c r="E11" s="12">
        <v>7596</v>
      </c>
      <c r="F11" s="12">
        <v>982</v>
      </c>
      <c r="G11" s="12">
        <v>7365</v>
      </c>
    </row>
    <row r="12" spans="1:12" ht="11.65" customHeight="1" x14ac:dyDescent="0.2">
      <c r="A12" s="26" t="s">
        <v>151</v>
      </c>
      <c r="B12" s="10" t="s">
        <v>10</v>
      </c>
      <c r="C12" s="9">
        <v>10906</v>
      </c>
      <c r="D12" s="9">
        <v>5510</v>
      </c>
      <c r="E12" s="9">
        <v>5100</v>
      </c>
      <c r="F12" s="9">
        <v>410</v>
      </c>
      <c r="G12" s="9">
        <v>5396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367</v>
      </c>
      <c r="D13" s="9">
        <v>223</v>
      </c>
      <c r="E13" s="9">
        <v>191</v>
      </c>
      <c r="F13" s="9">
        <v>32</v>
      </c>
      <c r="G13" s="9">
        <v>144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4670</v>
      </c>
      <c r="D14" s="9">
        <v>2845</v>
      </c>
      <c r="E14" s="9">
        <v>2305</v>
      </c>
      <c r="F14" s="9">
        <v>540</v>
      </c>
      <c r="G14" s="9">
        <v>1825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15080</v>
      </c>
      <c r="D15" s="12">
        <v>11039</v>
      </c>
      <c r="E15" s="12">
        <v>10603</v>
      </c>
      <c r="F15" s="12">
        <v>436</v>
      </c>
      <c r="G15" s="12">
        <v>4041</v>
      </c>
    </row>
    <row r="16" spans="1:12" ht="11.65" customHeight="1" x14ac:dyDescent="0.2">
      <c r="A16" s="26" t="s">
        <v>151</v>
      </c>
      <c r="B16" s="10" t="s">
        <v>10</v>
      </c>
      <c r="C16" s="9">
        <v>10260</v>
      </c>
      <c r="D16" s="9">
        <v>7213</v>
      </c>
      <c r="E16" s="9">
        <v>7030</v>
      </c>
      <c r="F16" s="9">
        <v>183</v>
      </c>
      <c r="G16" s="9">
        <v>3047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380</v>
      </c>
      <c r="D17" s="9">
        <v>278</v>
      </c>
      <c r="E17" s="9">
        <v>262</v>
      </c>
      <c r="F17" s="9">
        <v>16</v>
      </c>
      <c r="G17" s="9">
        <v>102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4440</v>
      </c>
      <c r="D18" s="14">
        <v>3548</v>
      </c>
      <c r="E18" s="14">
        <v>3311</v>
      </c>
      <c r="F18" s="14">
        <v>237</v>
      </c>
      <c r="G18" s="14">
        <v>892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7591</v>
      </c>
      <c r="D7" s="12">
        <v>5028</v>
      </c>
      <c r="E7" s="12">
        <v>4833</v>
      </c>
      <c r="F7" s="12">
        <v>195</v>
      </c>
      <c r="G7" s="12">
        <v>2563</v>
      </c>
    </row>
    <row r="8" spans="1:12" ht="11.65" customHeight="1" x14ac:dyDescent="0.2">
      <c r="A8" s="26" t="s">
        <v>151</v>
      </c>
      <c r="B8" s="10" t="s">
        <v>10</v>
      </c>
      <c r="C8" s="9">
        <v>5747</v>
      </c>
      <c r="D8" s="9">
        <v>3603</v>
      </c>
      <c r="E8" s="9">
        <v>3509</v>
      </c>
      <c r="F8" s="9">
        <v>94</v>
      </c>
      <c r="G8" s="9">
        <v>2144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536</v>
      </c>
      <c r="D9" s="9">
        <v>382</v>
      </c>
      <c r="E9" s="9">
        <v>345</v>
      </c>
      <c r="F9" s="9">
        <v>37</v>
      </c>
      <c r="G9" s="9">
        <v>154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1308</v>
      </c>
      <c r="D10" s="9">
        <v>1043</v>
      </c>
      <c r="E10" s="9">
        <v>979</v>
      </c>
      <c r="F10" s="9">
        <v>64</v>
      </c>
      <c r="G10" s="9">
        <v>265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3908</v>
      </c>
      <c r="D11" s="12">
        <v>2250</v>
      </c>
      <c r="E11" s="12">
        <v>2119</v>
      </c>
      <c r="F11" s="12">
        <v>131</v>
      </c>
      <c r="G11" s="12">
        <v>1658</v>
      </c>
    </row>
    <row r="12" spans="1:12" ht="11.65" customHeight="1" x14ac:dyDescent="0.2">
      <c r="A12" s="26" t="s">
        <v>151</v>
      </c>
      <c r="B12" s="10" t="s">
        <v>10</v>
      </c>
      <c r="C12" s="9">
        <v>3031</v>
      </c>
      <c r="D12" s="9">
        <v>1656</v>
      </c>
      <c r="E12" s="9">
        <v>1595</v>
      </c>
      <c r="F12" s="9">
        <v>61</v>
      </c>
      <c r="G12" s="9">
        <v>1375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332</v>
      </c>
      <c r="D13" s="9">
        <v>215</v>
      </c>
      <c r="E13" s="9">
        <v>186</v>
      </c>
      <c r="F13" s="9">
        <v>29</v>
      </c>
      <c r="G13" s="9">
        <v>117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545</v>
      </c>
      <c r="D14" s="9">
        <v>379</v>
      </c>
      <c r="E14" s="9">
        <v>338</v>
      </c>
      <c r="F14" s="9">
        <v>41</v>
      </c>
      <c r="G14" s="9">
        <v>166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3683</v>
      </c>
      <c r="D15" s="12">
        <v>2778</v>
      </c>
      <c r="E15" s="12">
        <v>2714</v>
      </c>
      <c r="F15" s="12">
        <v>64</v>
      </c>
      <c r="G15" s="12">
        <v>905</v>
      </c>
    </row>
    <row r="16" spans="1:12" ht="11.65" customHeight="1" x14ac:dyDescent="0.2">
      <c r="A16" s="26" t="s">
        <v>151</v>
      </c>
      <c r="B16" s="10" t="s">
        <v>10</v>
      </c>
      <c r="C16" s="9">
        <v>2716</v>
      </c>
      <c r="D16" s="9">
        <v>1947</v>
      </c>
      <c r="E16" s="9">
        <v>1914</v>
      </c>
      <c r="F16" s="9">
        <v>33</v>
      </c>
      <c r="G16" s="9">
        <v>769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204</v>
      </c>
      <c r="D17" s="9">
        <v>167</v>
      </c>
      <c r="E17" s="9">
        <v>159</v>
      </c>
      <c r="F17" s="9">
        <v>8</v>
      </c>
      <c r="G17" s="9">
        <v>37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763</v>
      </c>
      <c r="D18" s="14">
        <v>664</v>
      </c>
      <c r="E18" s="14">
        <v>641</v>
      </c>
      <c r="F18" s="14">
        <v>23</v>
      </c>
      <c r="G18" s="14">
        <v>99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20785</v>
      </c>
      <c r="D7" s="12">
        <v>13934</v>
      </c>
      <c r="E7" s="12">
        <v>13254</v>
      </c>
      <c r="F7" s="12">
        <v>680</v>
      </c>
      <c r="G7" s="12">
        <v>6851</v>
      </c>
    </row>
    <row r="8" spans="1:12" ht="11.65" customHeight="1" x14ac:dyDescent="0.2">
      <c r="A8" s="26" t="s">
        <v>151</v>
      </c>
      <c r="B8" s="10" t="s">
        <v>10</v>
      </c>
      <c r="C8" s="9">
        <v>14059</v>
      </c>
      <c r="D8" s="9">
        <v>8982</v>
      </c>
      <c r="E8" s="9">
        <v>8710</v>
      </c>
      <c r="F8" s="9">
        <v>272</v>
      </c>
      <c r="G8" s="9">
        <v>5077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308</v>
      </c>
      <c r="D9" s="9">
        <v>204</v>
      </c>
      <c r="E9" s="9">
        <v>190</v>
      </c>
      <c r="F9" s="9">
        <v>14</v>
      </c>
      <c r="G9" s="9">
        <v>104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6418</v>
      </c>
      <c r="D10" s="9">
        <v>4748</v>
      </c>
      <c r="E10" s="9">
        <v>4354</v>
      </c>
      <c r="F10" s="9">
        <v>394</v>
      </c>
      <c r="G10" s="9">
        <v>1670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10556</v>
      </c>
      <c r="D11" s="12">
        <v>6066</v>
      </c>
      <c r="E11" s="12">
        <v>5629</v>
      </c>
      <c r="F11" s="12">
        <v>437</v>
      </c>
      <c r="G11" s="12">
        <v>4490</v>
      </c>
    </row>
    <row r="12" spans="1:12" ht="11.65" customHeight="1" x14ac:dyDescent="0.2">
      <c r="A12" s="26" t="s">
        <v>151</v>
      </c>
      <c r="B12" s="10" t="s">
        <v>10</v>
      </c>
      <c r="C12" s="9">
        <v>7248</v>
      </c>
      <c r="D12" s="9">
        <v>3992</v>
      </c>
      <c r="E12" s="9">
        <v>3808</v>
      </c>
      <c r="F12" s="9">
        <v>184</v>
      </c>
      <c r="G12" s="9">
        <v>3256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160</v>
      </c>
      <c r="D13" s="9">
        <v>99</v>
      </c>
      <c r="E13" s="9">
        <v>91</v>
      </c>
      <c r="F13" s="9">
        <v>8</v>
      </c>
      <c r="G13" s="9">
        <v>61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3148</v>
      </c>
      <c r="D14" s="9">
        <v>1975</v>
      </c>
      <c r="E14" s="9">
        <v>1730</v>
      </c>
      <c r="F14" s="9">
        <v>245</v>
      </c>
      <c r="G14" s="9">
        <v>1173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10229</v>
      </c>
      <c r="D15" s="12">
        <v>7868</v>
      </c>
      <c r="E15" s="12">
        <v>7625</v>
      </c>
      <c r="F15" s="12">
        <v>243</v>
      </c>
      <c r="G15" s="12">
        <v>2361</v>
      </c>
    </row>
    <row r="16" spans="1:12" ht="11.65" customHeight="1" x14ac:dyDescent="0.2">
      <c r="A16" s="26" t="s">
        <v>151</v>
      </c>
      <c r="B16" s="10" t="s">
        <v>10</v>
      </c>
      <c r="C16" s="9">
        <v>6811</v>
      </c>
      <c r="D16" s="9">
        <v>4990</v>
      </c>
      <c r="E16" s="9">
        <v>4902</v>
      </c>
      <c r="F16" s="9">
        <v>88</v>
      </c>
      <c r="G16" s="9">
        <v>1821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148</v>
      </c>
      <c r="D17" s="9">
        <v>105</v>
      </c>
      <c r="E17" s="9">
        <v>99</v>
      </c>
      <c r="F17" s="9">
        <v>6</v>
      </c>
      <c r="G17" s="9">
        <v>43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3270</v>
      </c>
      <c r="D18" s="14">
        <v>2773</v>
      </c>
      <c r="E18" s="14">
        <v>2624</v>
      </c>
      <c r="F18" s="14">
        <v>149</v>
      </c>
      <c r="G18" s="14">
        <v>497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21286</v>
      </c>
      <c r="D7" s="12">
        <v>14465</v>
      </c>
      <c r="E7" s="12">
        <v>13867</v>
      </c>
      <c r="F7" s="12">
        <v>598</v>
      </c>
      <c r="G7" s="12">
        <v>6821</v>
      </c>
    </row>
    <row r="8" spans="1:12" ht="11.65" customHeight="1" x14ac:dyDescent="0.2">
      <c r="A8" s="26" t="s">
        <v>151</v>
      </c>
      <c r="B8" s="10" t="s">
        <v>10</v>
      </c>
      <c r="C8" s="9">
        <v>16155</v>
      </c>
      <c r="D8" s="9">
        <v>10490</v>
      </c>
      <c r="E8" s="9">
        <v>10193</v>
      </c>
      <c r="F8" s="9">
        <v>297</v>
      </c>
      <c r="G8" s="9">
        <v>5665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326</v>
      </c>
      <c r="D9" s="9">
        <v>222</v>
      </c>
      <c r="E9" s="9">
        <v>211</v>
      </c>
      <c r="F9" s="9">
        <v>11</v>
      </c>
      <c r="G9" s="9">
        <v>104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4805</v>
      </c>
      <c r="D10" s="9">
        <v>3753</v>
      </c>
      <c r="E10" s="9">
        <v>3463</v>
      </c>
      <c r="F10" s="9">
        <v>290</v>
      </c>
      <c r="G10" s="9">
        <v>1052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11050</v>
      </c>
      <c r="D11" s="12">
        <v>6667</v>
      </c>
      <c r="E11" s="12">
        <v>6290</v>
      </c>
      <c r="F11" s="12">
        <v>377</v>
      </c>
      <c r="G11" s="12">
        <v>4383</v>
      </c>
    </row>
    <row r="12" spans="1:12" ht="11.65" customHeight="1" x14ac:dyDescent="0.2">
      <c r="A12" s="26" t="s">
        <v>151</v>
      </c>
      <c r="B12" s="10" t="s">
        <v>10</v>
      </c>
      <c r="C12" s="9">
        <v>8626</v>
      </c>
      <c r="D12" s="9">
        <v>4994</v>
      </c>
      <c r="E12" s="9">
        <v>4807</v>
      </c>
      <c r="F12" s="9">
        <v>187</v>
      </c>
      <c r="G12" s="9">
        <v>3632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188</v>
      </c>
      <c r="D13" s="9">
        <v>121</v>
      </c>
      <c r="E13" s="9">
        <v>113</v>
      </c>
      <c r="F13" s="9">
        <v>8</v>
      </c>
      <c r="G13" s="9">
        <v>67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2236</v>
      </c>
      <c r="D14" s="9">
        <v>1552</v>
      </c>
      <c r="E14" s="9">
        <v>1370</v>
      </c>
      <c r="F14" s="9">
        <v>182</v>
      </c>
      <c r="G14" s="9">
        <v>684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10236</v>
      </c>
      <c r="D15" s="12">
        <v>7798</v>
      </c>
      <c r="E15" s="12">
        <v>7577</v>
      </c>
      <c r="F15" s="12">
        <v>221</v>
      </c>
      <c r="G15" s="12">
        <v>2438</v>
      </c>
    </row>
    <row r="16" spans="1:12" ht="11.65" customHeight="1" x14ac:dyDescent="0.2">
      <c r="A16" s="26" t="s">
        <v>151</v>
      </c>
      <c r="B16" s="10" t="s">
        <v>10</v>
      </c>
      <c r="C16" s="9">
        <v>7529</v>
      </c>
      <c r="D16" s="9">
        <v>5496</v>
      </c>
      <c r="E16" s="9">
        <v>5386</v>
      </c>
      <c r="F16" s="9">
        <v>110</v>
      </c>
      <c r="G16" s="9">
        <v>2033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138</v>
      </c>
      <c r="D17" s="9">
        <v>101</v>
      </c>
      <c r="E17" s="9">
        <v>98</v>
      </c>
      <c r="F17" s="9">
        <v>3</v>
      </c>
      <c r="G17" s="9">
        <v>37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2569</v>
      </c>
      <c r="D18" s="14">
        <v>2201</v>
      </c>
      <c r="E18" s="14">
        <v>2093</v>
      </c>
      <c r="F18" s="14">
        <v>108</v>
      </c>
      <c r="G18" s="14">
        <v>368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129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7303</v>
      </c>
      <c r="D7" s="12">
        <v>4652</v>
      </c>
      <c r="E7" s="12">
        <v>4398</v>
      </c>
      <c r="F7" s="12">
        <v>254</v>
      </c>
      <c r="G7" s="12">
        <v>2651</v>
      </c>
    </row>
    <row r="8" spans="1:12" ht="11.65" customHeight="1" x14ac:dyDescent="0.2">
      <c r="A8" s="26" t="s">
        <v>151</v>
      </c>
      <c r="B8" s="10" t="s">
        <v>10</v>
      </c>
      <c r="C8" s="9">
        <v>5088</v>
      </c>
      <c r="D8" s="9">
        <v>3051</v>
      </c>
      <c r="E8" s="9">
        <v>2947</v>
      </c>
      <c r="F8" s="9">
        <v>104</v>
      </c>
      <c r="G8" s="9">
        <v>2037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160</v>
      </c>
      <c r="D9" s="9">
        <v>94</v>
      </c>
      <c r="E9" s="9">
        <v>91</v>
      </c>
      <c r="F9" s="9">
        <v>3</v>
      </c>
      <c r="G9" s="9">
        <v>66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2055</v>
      </c>
      <c r="D10" s="9">
        <v>1507</v>
      </c>
      <c r="E10" s="9">
        <v>1360</v>
      </c>
      <c r="F10" s="9">
        <v>147</v>
      </c>
      <c r="G10" s="9">
        <v>548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3745</v>
      </c>
      <c r="D11" s="12">
        <v>2002</v>
      </c>
      <c r="E11" s="12">
        <v>1843</v>
      </c>
      <c r="F11" s="12">
        <v>159</v>
      </c>
      <c r="G11" s="12">
        <v>1743</v>
      </c>
    </row>
    <row r="12" spans="1:12" ht="11.65" customHeight="1" x14ac:dyDescent="0.2">
      <c r="A12" s="26" t="s">
        <v>151</v>
      </c>
      <c r="B12" s="10" t="s">
        <v>10</v>
      </c>
      <c r="C12" s="9">
        <v>2699</v>
      </c>
      <c r="D12" s="9">
        <v>1366</v>
      </c>
      <c r="E12" s="9">
        <v>1310</v>
      </c>
      <c r="F12" s="9">
        <v>56</v>
      </c>
      <c r="G12" s="9">
        <v>1333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90</v>
      </c>
      <c r="D13" s="9">
        <v>51</v>
      </c>
      <c r="E13" s="9">
        <v>49</v>
      </c>
      <c r="F13" s="9">
        <v>2</v>
      </c>
      <c r="G13" s="9">
        <v>39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956</v>
      </c>
      <c r="D14" s="9">
        <v>585</v>
      </c>
      <c r="E14" s="9">
        <v>484</v>
      </c>
      <c r="F14" s="9">
        <v>101</v>
      </c>
      <c r="G14" s="9">
        <v>371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3558</v>
      </c>
      <c r="D15" s="12">
        <v>2650</v>
      </c>
      <c r="E15" s="12">
        <v>2555</v>
      </c>
      <c r="F15" s="12">
        <v>95</v>
      </c>
      <c r="G15" s="12">
        <v>908</v>
      </c>
    </row>
    <row r="16" spans="1:12" ht="11.65" customHeight="1" x14ac:dyDescent="0.2">
      <c r="A16" s="26" t="s">
        <v>151</v>
      </c>
      <c r="B16" s="10" t="s">
        <v>10</v>
      </c>
      <c r="C16" s="9">
        <v>2389</v>
      </c>
      <c r="D16" s="9">
        <v>1685</v>
      </c>
      <c r="E16" s="9">
        <v>1637</v>
      </c>
      <c r="F16" s="9">
        <v>48</v>
      </c>
      <c r="G16" s="9">
        <v>704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70</v>
      </c>
      <c r="D17" s="9">
        <v>43</v>
      </c>
      <c r="E17" s="9">
        <v>42</v>
      </c>
      <c r="F17" s="9">
        <v>1</v>
      </c>
      <c r="G17" s="9">
        <v>27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1099</v>
      </c>
      <c r="D18" s="14">
        <v>922</v>
      </c>
      <c r="E18" s="14">
        <v>876</v>
      </c>
      <c r="F18" s="14">
        <v>46</v>
      </c>
      <c r="G18" s="14">
        <v>177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139219</v>
      </c>
      <c r="D7" s="12">
        <v>92486</v>
      </c>
      <c r="E7" s="12">
        <v>83751</v>
      </c>
      <c r="F7" s="12">
        <v>8735</v>
      </c>
      <c r="G7" s="12">
        <v>46733</v>
      </c>
    </row>
    <row r="8" spans="1:12" ht="11.65" customHeight="1" x14ac:dyDescent="0.2">
      <c r="A8" s="26" t="s">
        <v>151</v>
      </c>
      <c r="B8" s="10" t="s">
        <v>10</v>
      </c>
      <c r="C8" s="9">
        <v>94836</v>
      </c>
      <c r="D8" s="9">
        <v>61024</v>
      </c>
      <c r="E8" s="9">
        <v>57472</v>
      </c>
      <c r="F8" s="9">
        <v>3552</v>
      </c>
      <c r="G8" s="9">
        <v>33812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3495</v>
      </c>
      <c r="D9" s="9">
        <v>2318</v>
      </c>
      <c r="E9" s="9">
        <v>2044</v>
      </c>
      <c r="F9" s="9">
        <v>274</v>
      </c>
      <c r="G9" s="9">
        <v>1177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40888</v>
      </c>
      <c r="D10" s="9">
        <v>29144</v>
      </c>
      <c r="E10" s="9">
        <v>24235</v>
      </c>
      <c r="F10" s="9">
        <v>4909</v>
      </c>
      <c r="G10" s="9">
        <v>11744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73618</v>
      </c>
      <c r="D11" s="12">
        <v>43748</v>
      </c>
      <c r="E11" s="12">
        <v>38604</v>
      </c>
      <c r="F11" s="12">
        <v>5144</v>
      </c>
      <c r="G11" s="12">
        <v>29870</v>
      </c>
    </row>
    <row r="12" spans="1:12" ht="11.65" customHeight="1" x14ac:dyDescent="0.2">
      <c r="A12" s="26" t="s">
        <v>151</v>
      </c>
      <c r="B12" s="10" t="s">
        <v>10</v>
      </c>
      <c r="C12" s="9">
        <v>51650</v>
      </c>
      <c r="D12" s="9">
        <v>29895</v>
      </c>
      <c r="E12" s="9">
        <v>27682</v>
      </c>
      <c r="F12" s="9">
        <v>2213</v>
      </c>
      <c r="G12" s="9">
        <v>21755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1937</v>
      </c>
      <c r="D13" s="9">
        <v>1210</v>
      </c>
      <c r="E13" s="9">
        <v>1034</v>
      </c>
      <c r="F13" s="9">
        <v>176</v>
      </c>
      <c r="G13" s="9">
        <v>727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20031</v>
      </c>
      <c r="D14" s="9">
        <v>12643</v>
      </c>
      <c r="E14" s="9">
        <v>9888</v>
      </c>
      <c r="F14" s="9">
        <v>2755</v>
      </c>
      <c r="G14" s="9">
        <v>7388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65601</v>
      </c>
      <c r="D15" s="12">
        <v>48738</v>
      </c>
      <c r="E15" s="12">
        <v>45147</v>
      </c>
      <c r="F15" s="12">
        <v>3591</v>
      </c>
      <c r="G15" s="12">
        <v>16863</v>
      </c>
    </row>
    <row r="16" spans="1:12" ht="11.65" customHeight="1" x14ac:dyDescent="0.2">
      <c r="A16" s="26" t="s">
        <v>151</v>
      </c>
      <c r="B16" s="10" t="s">
        <v>10</v>
      </c>
      <c r="C16" s="9">
        <v>43186</v>
      </c>
      <c r="D16" s="9">
        <v>31129</v>
      </c>
      <c r="E16" s="9">
        <v>29790</v>
      </c>
      <c r="F16" s="9">
        <v>1339</v>
      </c>
      <c r="G16" s="9">
        <v>12057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1558</v>
      </c>
      <c r="D17" s="9">
        <v>1108</v>
      </c>
      <c r="E17" s="9">
        <v>1010</v>
      </c>
      <c r="F17" s="9">
        <v>98</v>
      </c>
      <c r="G17" s="9">
        <v>450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20857</v>
      </c>
      <c r="D18" s="14">
        <v>16501</v>
      </c>
      <c r="E18" s="14">
        <v>14347</v>
      </c>
      <c r="F18" s="14">
        <v>2154</v>
      </c>
      <c r="G18" s="14">
        <v>4356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248635</v>
      </c>
      <c r="D7" s="12">
        <v>160130</v>
      </c>
      <c r="E7" s="12">
        <v>146970</v>
      </c>
      <c r="F7" s="12">
        <v>13160</v>
      </c>
      <c r="G7" s="12">
        <v>88505</v>
      </c>
    </row>
    <row r="8" spans="1:12" ht="11.65" customHeight="1" x14ac:dyDescent="0.2">
      <c r="A8" s="26" t="s">
        <v>151</v>
      </c>
      <c r="B8" s="10" t="s">
        <v>10</v>
      </c>
      <c r="C8" s="9">
        <v>197783</v>
      </c>
      <c r="D8" s="9">
        <v>124084</v>
      </c>
      <c r="E8" s="9">
        <v>116972</v>
      </c>
      <c r="F8" s="9">
        <v>7112</v>
      </c>
      <c r="G8" s="9">
        <v>73699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5138</v>
      </c>
      <c r="D9" s="9">
        <v>3436</v>
      </c>
      <c r="E9" s="9">
        <v>3011</v>
      </c>
      <c r="F9" s="9">
        <v>425</v>
      </c>
      <c r="G9" s="9">
        <v>1702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45714</v>
      </c>
      <c r="D10" s="9">
        <v>32610</v>
      </c>
      <c r="E10" s="9">
        <v>26987</v>
      </c>
      <c r="F10" s="9">
        <v>5623</v>
      </c>
      <c r="G10" s="9">
        <v>13104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133530</v>
      </c>
      <c r="D11" s="12">
        <v>77295</v>
      </c>
      <c r="E11" s="12">
        <v>69867</v>
      </c>
      <c r="F11" s="12">
        <v>7428</v>
      </c>
      <c r="G11" s="12">
        <v>56235</v>
      </c>
    </row>
    <row r="12" spans="1:12" ht="11.65" customHeight="1" x14ac:dyDescent="0.2">
      <c r="A12" s="26" t="s">
        <v>151</v>
      </c>
      <c r="B12" s="10" t="s">
        <v>10</v>
      </c>
      <c r="C12" s="9">
        <v>108505</v>
      </c>
      <c r="D12" s="9">
        <v>61145</v>
      </c>
      <c r="E12" s="9">
        <v>57047</v>
      </c>
      <c r="F12" s="9">
        <v>4098</v>
      </c>
      <c r="G12" s="9">
        <v>47360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2759</v>
      </c>
      <c r="D13" s="9">
        <v>1764</v>
      </c>
      <c r="E13" s="9">
        <v>1516</v>
      </c>
      <c r="F13" s="9">
        <v>248</v>
      </c>
      <c r="G13" s="9">
        <v>995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22266</v>
      </c>
      <c r="D14" s="9">
        <v>14386</v>
      </c>
      <c r="E14" s="9">
        <v>11304</v>
      </c>
      <c r="F14" s="9">
        <v>3082</v>
      </c>
      <c r="G14" s="9">
        <v>7880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115105</v>
      </c>
      <c r="D15" s="12">
        <v>82835</v>
      </c>
      <c r="E15" s="12">
        <v>77103</v>
      </c>
      <c r="F15" s="12">
        <v>5732</v>
      </c>
      <c r="G15" s="12">
        <v>32270</v>
      </c>
    </row>
    <row r="16" spans="1:12" ht="11.65" customHeight="1" x14ac:dyDescent="0.2">
      <c r="A16" s="26" t="s">
        <v>151</v>
      </c>
      <c r="B16" s="10" t="s">
        <v>10</v>
      </c>
      <c r="C16" s="9">
        <v>89278</v>
      </c>
      <c r="D16" s="9">
        <v>62939</v>
      </c>
      <c r="E16" s="9">
        <v>59925</v>
      </c>
      <c r="F16" s="9">
        <v>3014</v>
      </c>
      <c r="G16" s="9">
        <v>26339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2379</v>
      </c>
      <c r="D17" s="9">
        <v>1672</v>
      </c>
      <c r="E17" s="9">
        <v>1495</v>
      </c>
      <c r="F17" s="9">
        <v>177</v>
      </c>
      <c r="G17" s="9">
        <v>707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23448</v>
      </c>
      <c r="D18" s="14">
        <v>18224</v>
      </c>
      <c r="E18" s="14">
        <v>15683</v>
      </c>
      <c r="F18" s="14">
        <v>2541</v>
      </c>
      <c r="G18" s="14">
        <v>5224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260661</v>
      </c>
      <c r="D7" s="12">
        <v>170937</v>
      </c>
      <c r="E7" s="12">
        <v>154168</v>
      </c>
      <c r="F7" s="12">
        <v>16769</v>
      </c>
      <c r="G7" s="12">
        <v>89724</v>
      </c>
    </row>
    <row r="8" spans="1:12" ht="11.65" customHeight="1" x14ac:dyDescent="0.2">
      <c r="A8" s="26" t="s">
        <v>151</v>
      </c>
      <c r="B8" s="10" t="s">
        <v>10</v>
      </c>
      <c r="C8" s="9">
        <v>166184</v>
      </c>
      <c r="D8" s="9">
        <v>104899</v>
      </c>
      <c r="E8" s="9">
        <v>98202</v>
      </c>
      <c r="F8" s="9">
        <v>6697</v>
      </c>
      <c r="G8" s="9">
        <v>61285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6236</v>
      </c>
      <c r="D9" s="9">
        <v>4061</v>
      </c>
      <c r="E9" s="9">
        <v>3606</v>
      </c>
      <c r="F9" s="9">
        <v>455</v>
      </c>
      <c r="G9" s="9">
        <v>2175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88241</v>
      </c>
      <c r="D10" s="9">
        <v>61977</v>
      </c>
      <c r="E10" s="9">
        <v>52360</v>
      </c>
      <c r="F10" s="9">
        <v>9617</v>
      </c>
      <c r="G10" s="9">
        <v>26264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136546</v>
      </c>
      <c r="D11" s="12">
        <v>78748</v>
      </c>
      <c r="E11" s="12">
        <v>68809</v>
      </c>
      <c r="F11" s="12">
        <v>9939</v>
      </c>
      <c r="G11" s="12">
        <v>57798</v>
      </c>
    </row>
    <row r="12" spans="1:12" ht="11.65" customHeight="1" x14ac:dyDescent="0.2">
      <c r="A12" s="26" t="s">
        <v>151</v>
      </c>
      <c r="B12" s="10" t="s">
        <v>10</v>
      </c>
      <c r="C12" s="9">
        <v>88628</v>
      </c>
      <c r="D12" s="9">
        <v>49374</v>
      </c>
      <c r="E12" s="9">
        <v>45146</v>
      </c>
      <c r="F12" s="9">
        <v>4228</v>
      </c>
      <c r="G12" s="9">
        <v>39254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3566</v>
      </c>
      <c r="D13" s="9">
        <v>2165</v>
      </c>
      <c r="E13" s="9">
        <v>1880</v>
      </c>
      <c r="F13" s="9">
        <v>285</v>
      </c>
      <c r="G13" s="9">
        <v>1401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44352</v>
      </c>
      <c r="D14" s="9">
        <v>27209</v>
      </c>
      <c r="E14" s="9">
        <v>21783</v>
      </c>
      <c r="F14" s="9">
        <v>5426</v>
      </c>
      <c r="G14" s="9">
        <v>17143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124115</v>
      </c>
      <c r="D15" s="12">
        <v>92189</v>
      </c>
      <c r="E15" s="12">
        <v>85359</v>
      </c>
      <c r="F15" s="12">
        <v>6830</v>
      </c>
      <c r="G15" s="12">
        <v>31926</v>
      </c>
    </row>
    <row r="16" spans="1:12" ht="11.65" customHeight="1" x14ac:dyDescent="0.2">
      <c r="A16" s="26" t="s">
        <v>151</v>
      </c>
      <c r="B16" s="10" t="s">
        <v>10</v>
      </c>
      <c r="C16" s="9">
        <v>77556</v>
      </c>
      <c r="D16" s="9">
        <v>55525</v>
      </c>
      <c r="E16" s="9">
        <v>53056</v>
      </c>
      <c r="F16" s="9">
        <v>2469</v>
      </c>
      <c r="G16" s="9">
        <v>22031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2670</v>
      </c>
      <c r="D17" s="9">
        <v>1896</v>
      </c>
      <c r="E17" s="9">
        <v>1726</v>
      </c>
      <c r="F17" s="9">
        <v>170</v>
      </c>
      <c r="G17" s="9">
        <v>774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43889</v>
      </c>
      <c r="D18" s="14">
        <v>34768</v>
      </c>
      <c r="E18" s="14">
        <v>30577</v>
      </c>
      <c r="F18" s="14">
        <v>4191</v>
      </c>
      <c r="G18" s="14">
        <v>9121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133467</v>
      </c>
      <c r="D7" s="12">
        <v>79592</v>
      </c>
      <c r="E7" s="12">
        <v>71499</v>
      </c>
      <c r="F7" s="12">
        <v>8093</v>
      </c>
      <c r="G7" s="12">
        <v>53875</v>
      </c>
    </row>
    <row r="8" spans="1:12" ht="11.65" customHeight="1" x14ac:dyDescent="0.2">
      <c r="A8" s="26" t="s">
        <v>151</v>
      </c>
      <c r="B8" s="10" t="s">
        <v>10</v>
      </c>
      <c r="C8" s="9">
        <v>94523</v>
      </c>
      <c r="D8" s="9">
        <v>52972</v>
      </c>
      <c r="E8" s="9">
        <v>49268</v>
      </c>
      <c r="F8" s="9">
        <v>3704</v>
      </c>
      <c r="G8" s="9">
        <v>41551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2799</v>
      </c>
      <c r="D9" s="9">
        <v>1671</v>
      </c>
      <c r="E9" s="9">
        <v>1452</v>
      </c>
      <c r="F9" s="9">
        <v>219</v>
      </c>
      <c r="G9" s="9">
        <v>1128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36145</v>
      </c>
      <c r="D10" s="9">
        <v>24949</v>
      </c>
      <c r="E10" s="9">
        <v>20779</v>
      </c>
      <c r="F10" s="9">
        <v>4170</v>
      </c>
      <c r="G10" s="9">
        <v>11196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69893</v>
      </c>
      <c r="D11" s="12">
        <v>35543</v>
      </c>
      <c r="E11" s="12">
        <v>30681</v>
      </c>
      <c r="F11" s="12">
        <v>4862</v>
      </c>
      <c r="G11" s="12">
        <v>34350</v>
      </c>
    </row>
    <row r="12" spans="1:12" ht="11.65" customHeight="1" x14ac:dyDescent="0.2">
      <c r="A12" s="26" t="s">
        <v>151</v>
      </c>
      <c r="B12" s="10" t="s">
        <v>10</v>
      </c>
      <c r="C12" s="9">
        <v>50028</v>
      </c>
      <c r="D12" s="9">
        <v>23814</v>
      </c>
      <c r="E12" s="9">
        <v>21398</v>
      </c>
      <c r="F12" s="9">
        <v>2416</v>
      </c>
      <c r="G12" s="9">
        <v>26214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1471</v>
      </c>
      <c r="D13" s="9">
        <v>798</v>
      </c>
      <c r="E13" s="9">
        <v>670</v>
      </c>
      <c r="F13" s="9">
        <v>128</v>
      </c>
      <c r="G13" s="9">
        <v>673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18394</v>
      </c>
      <c r="D14" s="9">
        <v>10931</v>
      </c>
      <c r="E14" s="9">
        <v>8613</v>
      </c>
      <c r="F14" s="9">
        <v>2318</v>
      </c>
      <c r="G14" s="9">
        <v>7463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63574</v>
      </c>
      <c r="D15" s="12">
        <v>44049</v>
      </c>
      <c r="E15" s="12">
        <v>40818</v>
      </c>
      <c r="F15" s="12">
        <v>3231</v>
      </c>
      <c r="G15" s="12">
        <v>19525</v>
      </c>
    </row>
    <row r="16" spans="1:12" ht="11.65" customHeight="1" x14ac:dyDescent="0.2">
      <c r="A16" s="26" t="s">
        <v>151</v>
      </c>
      <c r="B16" s="10" t="s">
        <v>10</v>
      </c>
      <c r="C16" s="9">
        <v>44495</v>
      </c>
      <c r="D16" s="9">
        <v>29158</v>
      </c>
      <c r="E16" s="9">
        <v>27870</v>
      </c>
      <c r="F16" s="9">
        <v>1288</v>
      </c>
      <c r="G16" s="9">
        <v>15337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1328</v>
      </c>
      <c r="D17" s="9">
        <v>873</v>
      </c>
      <c r="E17" s="9">
        <v>782</v>
      </c>
      <c r="F17" s="9">
        <v>91</v>
      </c>
      <c r="G17" s="9">
        <v>455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17751</v>
      </c>
      <c r="D18" s="14">
        <v>14018</v>
      </c>
      <c r="E18" s="14">
        <v>12166</v>
      </c>
      <c r="F18" s="14">
        <v>1852</v>
      </c>
      <c r="G18" s="14">
        <v>3733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53062</v>
      </c>
      <c r="D7" s="12">
        <v>33188</v>
      </c>
      <c r="E7" s="12">
        <v>30480</v>
      </c>
      <c r="F7" s="12">
        <v>2708</v>
      </c>
      <c r="G7" s="12">
        <v>19874</v>
      </c>
    </row>
    <row r="8" spans="1:12" ht="11.65" customHeight="1" x14ac:dyDescent="0.2">
      <c r="A8" s="26" t="s">
        <v>151</v>
      </c>
      <c r="B8" s="10" t="s">
        <v>10</v>
      </c>
      <c r="C8" s="9">
        <v>34898</v>
      </c>
      <c r="D8" s="9">
        <v>20888</v>
      </c>
      <c r="E8" s="9">
        <v>19762</v>
      </c>
      <c r="F8" s="9">
        <v>1126</v>
      </c>
      <c r="G8" s="9">
        <v>14010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1158</v>
      </c>
      <c r="D9" s="9">
        <v>711</v>
      </c>
      <c r="E9" s="9">
        <v>660</v>
      </c>
      <c r="F9" s="9">
        <v>51</v>
      </c>
      <c r="G9" s="9">
        <v>447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17006</v>
      </c>
      <c r="D10" s="9">
        <v>11589</v>
      </c>
      <c r="E10" s="9">
        <v>10058</v>
      </c>
      <c r="F10" s="9">
        <v>1531</v>
      </c>
      <c r="G10" s="9">
        <v>5417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27461</v>
      </c>
      <c r="D11" s="12">
        <v>14451</v>
      </c>
      <c r="E11" s="12">
        <v>12762</v>
      </c>
      <c r="F11" s="12">
        <v>1689</v>
      </c>
      <c r="G11" s="12">
        <v>13010</v>
      </c>
    </row>
    <row r="12" spans="1:12" ht="11.65" customHeight="1" x14ac:dyDescent="0.2">
      <c r="A12" s="26" t="s">
        <v>151</v>
      </c>
      <c r="B12" s="10" t="s">
        <v>10</v>
      </c>
      <c r="C12" s="9">
        <v>18448</v>
      </c>
      <c r="D12" s="9">
        <v>9492</v>
      </c>
      <c r="E12" s="9">
        <v>8766</v>
      </c>
      <c r="F12" s="9">
        <v>726</v>
      </c>
      <c r="G12" s="9">
        <v>8956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633</v>
      </c>
      <c r="D13" s="9">
        <v>336</v>
      </c>
      <c r="E13" s="9">
        <v>303</v>
      </c>
      <c r="F13" s="9">
        <v>33</v>
      </c>
      <c r="G13" s="9">
        <v>297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8380</v>
      </c>
      <c r="D14" s="9">
        <v>4623</v>
      </c>
      <c r="E14" s="9">
        <v>3693</v>
      </c>
      <c r="F14" s="9">
        <v>930</v>
      </c>
      <c r="G14" s="9">
        <v>3757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25601</v>
      </c>
      <c r="D15" s="12">
        <v>18737</v>
      </c>
      <c r="E15" s="12">
        <v>17718</v>
      </c>
      <c r="F15" s="12">
        <v>1019</v>
      </c>
      <c r="G15" s="12">
        <v>6864</v>
      </c>
    </row>
    <row r="16" spans="1:12" ht="11.65" customHeight="1" x14ac:dyDescent="0.2">
      <c r="A16" s="26" t="s">
        <v>151</v>
      </c>
      <c r="B16" s="10" t="s">
        <v>10</v>
      </c>
      <c r="C16" s="9">
        <v>16450</v>
      </c>
      <c r="D16" s="9">
        <v>11396</v>
      </c>
      <c r="E16" s="9">
        <v>10996</v>
      </c>
      <c r="F16" s="9">
        <v>400</v>
      </c>
      <c r="G16" s="9">
        <v>5054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525</v>
      </c>
      <c r="D17" s="9">
        <v>375</v>
      </c>
      <c r="E17" s="9">
        <v>357</v>
      </c>
      <c r="F17" s="9">
        <v>18</v>
      </c>
      <c r="G17" s="9">
        <v>150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8626</v>
      </c>
      <c r="D18" s="14">
        <v>6966</v>
      </c>
      <c r="E18" s="14">
        <v>6365</v>
      </c>
      <c r="F18" s="14">
        <v>601</v>
      </c>
      <c r="G18" s="14">
        <v>1660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72071</v>
      </c>
      <c r="D7" s="12">
        <v>47282</v>
      </c>
      <c r="E7" s="12">
        <v>42965</v>
      </c>
      <c r="F7" s="12">
        <v>4317</v>
      </c>
      <c r="G7" s="12">
        <v>24789</v>
      </c>
    </row>
    <row r="8" spans="1:12" ht="11.65" customHeight="1" x14ac:dyDescent="0.2">
      <c r="A8" s="26" t="s">
        <v>151</v>
      </c>
      <c r="B8" s="10" t="s">
        <v>10</v>
      </c>
      <c r="C8" s="9">
        <v>38783</v>
      </c>
      <c r="D8" s="9">
        <v>24113</v>
      </c>
      <c r="E8" s="9">
        <v>22672</v>
      </c>
      <c r="F8" s="9">
        <v>1441</v>
      </c>
      <c r="G8" s="9">
        <v>14670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2255</v>
      </c>
      <c r="D9" s="9">
        <v>1474</v>
      </c>
      <c r="E9" s="9">
        <v>1318</v>
      </c>
      <c r="F9" s="9">
        <v>156</v>
      </c>
      <c r="G9" s="9">
        <v>781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31033</v>
      </c>
      <c r="D10" s="9">
        <v>21695</v>
      </c>
      <c r="E10" s="9">
        <v>18975</v>
      </c>
      <c r="F10" s="9">
        <v>2720</v>
      </c>
      <c r="G10" s="9">
        <v>9338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37268</v>
      </c>
      <c r="D11" s="12">
        <v>21124</v>
      </c>
      <c r="E11" s="12">
        <v>18420</v>
      </c>
      <c r="F11" s="12">
        <v>2704</v>
      </c>
      <c r="G11" s="12">
        <v>16144</v>
      </c>
    </row>
    <row r="12" spans="1:12" ht="11.65" customHeight="1" x14ac:dyDescent="0.2">
      <c r="A12" s="26" t="s">
        <v>151</v>
      </c>
      <c r="B12" s="10" t="s">
        <v>10</v>
      </c>
      <c r="C12" s="9">
        <v>20311</v>
      </c>
      <c r="D12" s="9">
        <v>11048</v>
      </c>
      <c r="E12" s="9">
        <v>10099</v>
      </c>
      <c r="F12" s="9">
        <v>949</v>
      </c>
      <c r="G12" s="9">
        <v>9263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1301</v>
      </c>
      <c r="D13" s="9">
        <v>787</v>
      </c>
      <c r="E13" s="9">
        <v>683</v>
      </c>
      <c r="F13" s="9">
        <v>104</v>
      </c>
      <c r="G13" s="9">
        <v>514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15656</v>
      </c>
      <c r="D14" s="9">
        <v>9289</v>
      </c>
      <c r="E14" s="9">
        <v>7638</v>
      </c>
      <c r="F14" s="9">
        <v>1651</v>
      </c>
      <c r="G14" s="9">
        <v>6367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34803</v>
      </c>
      <c r="D15" s="12">
        <v>26158</v>
      </c>
      <c r="E15" s="12">
        <v>24545</v>
      </c>
      <c r="F15" s="12">
        <v>1613</v>
      </c>
      <c r="G15" s="12">
        <v>8645</v>
      </c>
    </row>
    <row r="16" spans="1:12" ht="11.65" customHeight="1" x14ac:dyDescent="0.2">
      <c r="A16" s="26" t="s">
        <v>151</v>
      </c>
      <c r="B16" s="10" t="s">
        <v>10</v>
      </c>
      <c r="C16" s="9">
        <v>18472</v>
      </c>
      <c r="D16" s="9">
        <v>13065</v>
      </c>
      <c r="E16" s="9">
        <v>12573</v>
      </c>
      <c r="F16" s="9">
        <v>492</v>
      </c>
      <c r="G16" s="9">
        <v>5407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954</v>
      </c>
      <c r="D17" s="9">
        <v>687</v>
      </c>
      <c r="E17" s="9">
        <v>635</v>
      </c>
      <c r="F17" s="9">
        <v>52</v>
      </c>
      <c r="G17" s="9">
        <v>267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15377</v>
      </c>
      <c r="D18" s="14">
        <v>12406</v>
      </c>
      <c r="E18" s="14">
        <v>11337</v>
      </c>
      <c r="F18" s="14">
        <v>1069</v>
      </c>
      <c r="G18" s="14">
        <v>2971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9222</v>
      </c>
      <c r="D7" s="12">
        <v>5978</v>
      </c>
      <c r="E7" s="12">
        <v>5657</v>
      </c>
      <c r="F7" s="12">
        <v>321</v>
      </c>
      <c r="G7" s="12">
        <v>3244</v>
      </c>
    </row>
    <row r="8" spans="1:12" ht="11.65" customHeight="1" x14ac:dyDescent="0.2">
      <c r="A8" s="26" t="s">
        <v>151</v>
      </c>
      <c r="B8" s="10" t="s">
        <v>10</v>
      </c>
      <c r="C8" s="9">
        <v>6189</v>
      </c>
      <c r="D8" s="9">
        <v>3763</v>
      </c>
      <c r="E8" s="9">
        <v>3624</v>
      </c>
      <c r="F8" s="9">
        <v>139</v>
      </c>
      <c r="G8" s="9">
        <v>2426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187</v>
      </c>
      <c r="D9" s="9">
        <v>120</v>
      </c>
      <c r="E9" s="9">
        <v>114</v>
      </c>
      <c r="F9" s="9">
        <v>6</v>
      </c>
      <c r="G9" s="9">
        <v>67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2846</v>
      </c>
      <c r="D10" s="9">
        <v>2095</v>
      </c>
      <c r="E10" s="9">
        <v>1919</v>
      </c>
      <c r="F10" s="9">
        <v>176</v>
      </c>
      <c r="G10" s="9">
        <v>751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4766</v>
      </c>
      <c r="D11" s="12">
        <v>2659</v>
      </c>
      <c r="E11" s="12">
        <v>2443</v>
      </c>
      <c r="F11" s="12">
        <v>216</v>
      </c>
      <c r="G11" s="12">
        <v>2107</v>
      </c>
    </row>
    <row r="12" spans="1:12" ht="11.65" customHeight="1" x14ac:dyDescent="0.2">
      <c r="A12" s="26" t="s">
        <v>151</v>
      </c>
      <c r="B12" s="10" t="s">
        <v>10</v>
      </c>
      <c r="C12" s="9">
        <v>3286</v>
      </c>
      <c r="D12" s="9">
        <v>1733</v>
      </c>
      <c r="E12" s="9">
        <v>1633</v>
      </c>
      <c r="F12" s="9">
        <v>100</v>
      </c>
      <c r="G12" s="9">
        <v>1553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89</v>
      </c>
      <c r="D13" s="9">
        <v>47</v>
      </c>
      <c r="E13" s="9">
        <v>43</v>
      </c>
      <c r="F13" s="9">
        <v>4</v>
      </c>
      <c r="G13" s="9">
        <v>42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1391</v>
      </c>
      <c r="D14" s="9">
        <v>879</v>
      </c>
      <c r="E14" s="9">
        <v>767</v>
      </c>
      <c r="F14" s="9">
        <v>112</v>
      </c>
      <c r="G14" s="9">
        <v>512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4456</v>
      </c>
      <c r="D15" s="12">
        <v>3319</v>
      </c>
      <c r="E15" s="12">
        <v>3214</v>
      </c>
      <c r="F15" s="12">
        <v>105</v>
      </c>
      <c r="G15" s="12">
        <v>1137</v>
      </c>
    </row>
    <row r="16" spans="1:12" ht="11.65" customHeight="1" x14ac:dyDescent="0.2">
      <c r="A16" s="26" t="s">
        <v>151</v>
      </c>
      <c r="B16" s="10" t="s">
        <v>10</v>
      </c>
      <c r="C16" s="9">
        <v>2903</v>
      </c>
      <c r="D16" s="9">
        <v>2030</v>
      </c>
      <c r="E16" s="9">
        <v>1991</v>
      </c>
      <c r="F16" s="9">
        <v>39</v>
      </c>
      <c r="G16" s="9">
        <v>873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98</v>
      </c>
      <c r="D17" s="9">
        <v>73</v>
      </c>
      <c r="E17" s="9">
        <v>71</v>
      </c>
      <c r="F17" s="9">
        <v>2</v>
      </c>
      <c r="G17" s="9">
        <v>25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1455</v>
      </c>
      <c r="D18" s="14">
        <v>1216</v>
      </c>
      <c r="E18" s="14">
        <v>1152</v>
      </c>
      <c r="F18" s="14">
        <v>64</v>
      </c>
      <c r="G18" s="14">
        <v>239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118099</v>
      </c>
      <c r="D7" s="12">
        <v>77363</v>
      </c>
      <c r="E7" s="12">
        <v>72054</v>
      </c>
      <c r="F7" s="12">
        <v>5309</v>
      </c>
      <c r="G7" s="12">
        <v>40736</v>
      </c>
    </row>
    <row r="8" spans="1:12" ht="11.65" customHeight="1" x14ac:dyDescent="0.2">
      <c r="A8" s="26" t="s">
        <v>151</v>
      </c>
      <c r="B8" s="10" t="s">
        <v>10</v>
      </c>
      <c r="C8" s="9">
        <v>87459</v>
      </c>
      <c r="D8" s="9">
        <v>54654</v>
      </c>
      <c r="E8" s="9">
        <v>52084</v>
      </c>
      <c r="F8" s="9">
        <v>2570</v>
      </c>
      <c r="G8" s="9">
        <v>32805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2117</v>
      </c>
      <c r="D9" s="9">
        <v>1425</v>
      </c>
      <c r="E9" s="9">
        <v>1301</v>
      </c>
      <c r="F9" s="9">
        <v>124</v>
      </c>
      <c r="G9" s="9">
        <v>692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28523</v>
      </c>
      <c r="D10" s="9">
        <v>21284</v>
      </c>
      <c r="E10" s="9">
        <v>18669</v>
      </c>
      <c r="F10" s="9">
        <v>2615</v>
      </c>
      <c r="G10" s="9">
        <v>7239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62121</v>
      </c>
      <c r="D11" s="12">
        <v>36332</v>
      </c>
      <c r="E11" s="12">
        <v>33098</v>
      </c>
      <c r="F11" s="12">
        <v>3234</v>
      </c>
      <c r="G11" s="12">
        <v>25789</v>
      </c>
    </row>
    <row r="12" spans="1:12" ht="11.65" customHeight="1" x14ac:dyDescent="0.2">
      <c r="A12" s="26" t="s">
        <v>151</v>
      </c>
      <c r="B12" s="10" t="s">
        <v>10</v>
      </c>
      <c r="C12" s="9">
        <v>47242</v>
      </c>
      <c r="D12" s="9">
        <v>26514</v>
      </c>
      <c r="E12" s="9">
        <v>24844</v>
      </c>
      <c r="F12" s="9">
        <v>1670</v>
      </c>
      <c r="G12" s="9">
        <v>20728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1206</v>
      </c>
      <c r="D13" s="9">
        <v>783</v>
      </c>
      <c r="E13" s="9">
        <v>701</v>
      </c>
      <c r="F13" s="9">
        <v>82</v>
      </c>
      <c r="G13" s="9">
        <v>423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13673</v>
      </c>
      <c r="D14" s="9">
        <v>9035</v>
      </c>
      <c r="E14" s="9">
        <v>7553</v>
      </c>
      <c r="F14" s="9">
        <v>1482</v>
      </c>
      <c r="G14" s="9">
        <v>4638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55978</v>
      </c>
      <c r="D15" s="12">
        <v>41031</v>
      </c>
      <c r="E15" s="12">
        <v>38956</v>
      </c>
      <c r="F15" s="12">
        <v>2075</v>
      </c>
      <c r="G15" s="12">
        <v>14947</v>
      </c>
    </row>
    <row r="16" spans="1:12" ht="11.65" customHeight="1" x14ac:dyDescent="0.2">
      <c r="A16" s="26" t="s">
        <v>151</v>
      </c>
      <c r="B16" s="10" t="s">
        <v>10</v>
      </c>
      <c r="C16" s="9">
        <v>40217</v>
      </c>
      <c r="D16" s="9">
        <v>28140</v>
      </c>
      <c r="E16" s="9">
        <v>27240</v>
      </c>
      <c r="F16" s="9">
        <v>900</v>
      </c>
      <c r="G16" s="9">
        <v>12077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911</v>
      </c>
      <c r="D17" s="9">
        <v>642</v>
      </c>
      <c r="E17" s="9">
        <v>600</v>
      </c>
      <c r="F17" s="9">
        <v>42</v>
      </c>
      <c r="G17" s="9">
        <v>269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14850</v>
      </c>
      <c r="D18" s="14">
        <v>12249</v>
      </c>
      <c r="E18" s="14">
        <v>11116</v>
      </c>
      <c r="F18" s="14">
        <v>1133</v>
      </c>
      <c r="G18" s="14">
        <v>2601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8529</v>
      </c>
      <c r="D7" s="12">
        <v>5352</v>
      </c>
      <c r="E7" s="12">
        <v>5043</v>
      </c>
      <c r="F7" s="12">
        <v>309</v>
      </c>
      <c r="G7" s="12">
        <v>3177</v>
      </c>
    </row>
    <row r="8" spans="1:12" ht="11.65" customHeight="1" x14ac:dyDescent="0.2">
      <c r="A8" s="26" t="s">
        <v>151</v>
      </c>
      <c r="B8" s="10" t="s">
        <v>10</v>
      </c>
      <c r="C8" s="9">
        <v>6090</v>
      </c>
      <c r="D8" s="9">
        <v>3617</v>
      </c>
      <c r="E8" s="9">
        <v>3497</v>
      </c>
      <c r="F8" s="9">
        <v>120</v>
      </c>
      <c r="G8" s="9">
        <v>2473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306</v>
      </c>
      <c r="D9" s="9">
        <v>207</v>
      </c>
      <c r="E9" s="9">
        <v>188</v>
      </c>
      <c r="F9" s="9">
        <v>19</v>
      </c>
      <c r="G9" s="9">
        <v>99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2133</v>
      </c>
      <c r="D10" s="9">
        <v>1528</v>
      </c>
      <c r="E10" s="9">
        <v>1358</v>
      </c>
      <c r="F10" s="9">
        <v>170</v>
      </c>
      <c r="G10" s="9">
        <v>605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4375</v>
      </c>
      <c r="D11" s="12">
        <v>2379</v>
      </c>
      <c r="E11" s="12">
        <v>2190</v>
      </c>
      <c r="F11" s="12">
        <v>189</v>
      </c>
      <c r="G11" s="12">
        <v>1996</v>
      </c>
    </row>
    <row r="12" spans="1:12" ht="11.65" customHeight="1" x14ac:dyDescent="0.2">
      <c r="A12" s="26" t="s">
        <v>151</v>
      </c>
      <c r="B12" s="10" t="s">
        <v>10</v>
      </c>
      <c r="C12" s="9">
        <v>3184</v>
      </c>
      <c r="D12" s="9">
        <v>1647</v>
      </c>
      <c r="E12" s="9">
        <v>1579</v>
      </c>
      <c r="F12" s="9">
        <v>68</v>
      </c>
      <c r="G12" s="9">
        <v>1537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175</v>
      </c>
      <c r="D13" s="9">
        <v>107</v>
      </c>
      <c r="E13" s="9">
        <v>90</v>
      </c>
      <c r="F13" s="9">
        <v>17</v>
      </c>
      <c r="G13" s="9">
        <v>68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1016</v>
      </c>
      <c r="D14" s="9">
        <v>625</v>
      </c>
      <c r="E14" s="9">
        <v>521</v>
      </c>
      <c r="F14" s="9">
        <v>104</v>
      </c>
      <c r="G14" s="9">
        <v>391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4154</v>
      </c>
      <c r="D15" s="12">
        <v>2973</v>
      </c>
      <c r="E15" s="12">
        <v>2853</v>
      </c>
      <c r="F15" s="12">
        <v>120</v>
      </c>
      <c r="G15" s="12">
        <v>1181</v>
      </c>
    </row>
    <row r="16" spans="1:12" ht="11.65" customHeight="1" x14ac:dyDescent="0.2">
      <c r="A16" s="26" t="s">
        <v>151</v>
      </c>
      <c r="B16" s="10" t="s">
        <v>10</v>
      </c>
      <c r="C16" s="9">
        <v>2906</v>
      </c>
      <c r="D16" s="9">
        <v>1970</v>
      </c>
      <c r="E16" s="9">
        <v>1918</v>
      </c>
      <c r="F16" s="9">
        <v>52</v>
      </c>
      <c r="G16" s="9">
        <v>936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131</v>
      </c>
      <c r="D17" s="9">
        <v>100</v>
      </c>
      <c r="E17" s="9">
        <v>98</v>
      </c>
      <c r="F17" s="9">
        <v>2</v>
      </c>
      <c r="G17" s="9">
        <v>31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1117</v>
      </c>
      <c r="D18" s="14">
        <v>903</v>
      </c>
      <c r="E18" s="14">
        <v>837</v>
      </c>
      <c r="F18" s="14">
        <v>66</v>
      </c>
      <c r="G18" s="14">
        <v>214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139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353972</v>
      </c>
      <c r="D7" s="12">
        <v>235245</v>
      </c>
      <c r="E7" s="12">
        <v>213338</v>
      </c>
      <c r="F7" s="12">
        <v>21907</v>
      </c>
      <c r="G7" s="12">
        <v>118727</v>
      </c>
    </row>
    <row r="8" spans="1:12" ht="11.65" customHeight="1" x14ac:dyDescent="0.2">
      <c r="A8" s="26" t="s">
        <v>151</v>
      </c>
      <c r="B8" s="10" t="s">
        <v>10</v>
      </c>
      <c r="C8" s="9">
        <v>239394</v>
      </c>
      <c r="D8" s="9">
        <v>154203</v>
      </c>
      <c r="E8" s="9">
        <v>145131</v>
      </c>
      <c r="F8" s="9">
        <v>9072</v>
      </c>
      <c r="G8" s="9">
        <v>85191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8732</v>
      </c>
      <c r="D9" s="9">
        <v>5856</v>
      </c>
      <c r="E9" s="9">
        <v>5199</v>
      </c>
      <c r="F9" s="9">
        <v>657</v>
      </c>
      <c r="G9" s="9">
        <v>2876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105846</v>
      </c>
      <c r="D10" s="9">
        <v>75186</v>
      </c>
      <c r="E10" s="9">
        <v>63008</v>
      </c>
      <c r="F10" s="9">
        <v>12178</v>
      </c>
      <c r="G10" s="9">
        <v>30660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184579</v>
      </c>
      <c r="D11" s="12">
        <v>109071</v>
      </c>
      <c r="E11" s="12">
        <v>96133</v>
      </c>
      <c r="F11" s="12">
        <v>12938</v>
      </c>
      <c r="G11" s="12">
        <v>75508</v>
      </c>
    </row>
    <row r="12" spans="1:12" ht="11.65" customHeight="1" x14ac:dyDescent="0.2">
      <c r="A12" s="26" t="s">
        <v>151</v>
      </c>
      <c r="B12" s="10" t="s">
        <v>10</v>
      </c>
      <c r="C12" s="9">
        <v>126834</v>
      </c>
      <c r="D12" s="9">
        <v>73000</v>
      </c>
      <c r="E12" s="9">
        <v>67466</v>
      </c>
      <c r="F12" s="9">
        <v>5534</v>
      </c>
      <c r="G12" s="9">
        <v>53834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4740</v>
      </c>
      <c r="D13" s="9">
        <v>3031</v>
      </c>
      <c r="E13" s="9">
        <v>2620</v>
      </c>
      <c r="F13" s="9">
        <v>411</v>
      </c>
      <c r="G13" s="9">
        <v>1709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53005</v>
      </c>
      <c r="D14" s="9">
        <v>33040</v>
      </c>
      <c r="E14" s="9">
        <v>26047</v>
      </c>
      <c r="F14" s="9">
        <v>6993</v>
      </c>
      <c r="G14" s="9">
        <v>19965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169393</v>
      </c>
      <c r="D15" s="12">
        <v>126174</v>
      </c>
      <c r="E15" s="12">
        <v>117205</v>
      </c>
      <c r="F15" s="12">
        <v>8969</v>
      </c>
      <c r="G15" s="12">
        <v>43219</v>
      </c>
    </row>
    <row r="16" spans="1:12" ht="11.65" customHeight="1" x14ac:dyDescent="0.2">
      <c r="A16" s="26" t="s">
        <v>151</v>
      </c>
      <c r="B16" s="10" t="s">
        <v>10</v>
      </c>
      <c r="C16" s="9">
        <v>112560</v>
      </c>
      <c r="D16" s="9">
        <v>81203</v>
      </c>
      <c r="E16" s="9">
        <v>77665</v>
      </c>
      <c r="F16" s="9">
        <v>3538</v>
      </c>
      <c r="G16" s="9">
        <v>31357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3992</v>
      </c>
      <c r="D17" s="9">
        <v>2825</v>
      </c>
      <c r="E17" s="9">
        <v>2579</v>
      </c>
      <c r="F17" s="9">
        <v>246</v>
      </c>
      <c r="G17" s="9">
        <v>1167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52841</v>
      </c>
      <c r="D18" s="14">
        <v>42146</v>
      </c>
      <c r="E18" s="14">
        <v>36961</v>
      </c>
      <c r="F18" s="14">
        <v>5185</v>
      </c>
      <c r="G18" s="14">
        <v>10695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1951</v>
      </c>
      <c r="D7" s="12">
        <v>1395</v>
      </c>
      <c r="E7" s="12">
        <v>1340</v>
      </c>
      <c r="F7" s="12">
        <v>55</v>
      </c>
      <c r="G7" s="12">
        <v>556</v>
      </c>
    </row>
    <row r="8" spans="1:12" ht="11.65" customHeight="1" x14ac:dyDescent="0.2">
      <c r="A8" s="26" t="s">
        <v>151</v>
      </c>
      <c r="B8" s="10" t="s">
        <v>10</v>
      </c>
      <c r="C8" s="9">
        <v>1573</v>
      </c>
      <c r="D8" s="9">
        <v>1120</v>
      </c>
      <c r="E8" s="9">
        <v>1090</v>
      </c>
      <c r="F8" s="9">
        <v>30</v>
      </c>
      <c r="G8" s="9">
        <v>453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36</v>
      </c>
      <c r="D9" s="9">
        <v>23</v>
      </c>
      <c r="E9" s="9">
        <v>21</v>
      </c>
      <c r="F9" s="9">
        <v>2</v>
      </c>
      <c r="G9" s="9">
        <v>13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342</v>
      </c>
      <c r="D10" s="9">
        <v>252</v>
      </c>
      <c r="E10" s="9">
        <v>229</v>
      </c>
      <c r="F10" s="9">
        <v>23</v>
      </c>
      <c r="G10" s="9">
        <v>90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941</v>
      </c>
      <c r="D11" s="12">
        <v>585</v>
      </c>
      <c r="E11" s="12">
        <v>559</v>
      </c>
      <c r="F11" s="12">
        <v>26</v>
      </c>
      <c r="G11" s="12">
        <v>356</v>
      </c>
    </row>
    <row r="12" spans="1:12" ht="11.65" customHeight="1" x14ac:dyDescent="0.2">
      <c r="A12" s="26" t="s">
        <v>151</v>
      </c>
      <c r="B12" s="10" t="s">
        <v>10</v>
      </c>
      <c r="C12" s="9">
        <v>774</v>
      </c>
      <c r="D12" s="9">
        <v>494</v>
      </c>
      <c r="E12" s="9">
        <v>478</v>
      </c>
      <c r="F12" s="9">
        <v>16</v>
      </c>
      <c r="G12" s="9">
        <v>280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21</v>
      </c>
      <c r="D13" s="9">
        <v>12</v>
      </c>
      <c r="E13" s="9">
        <v>10</v>
      </c>
      <c r="F13" s="9">
        <v>2</v>
      </c>
      <c r="G13" s="9">
        <v>9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146</v>
      </c>
      <c r="D14" s="9">
        <v>79</v>
      </c>
      <c r="E14" s="9">
        <v>71</v>
      </c>
      <c r="F14" s="9">
        <v>8</v>
      </c>
      <c r="G14" s="9">
        <v>67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1010</v>
      </c>
      <c r="D15" s="12">
        <v>810</v>
      </c>
      <c r="E15" s="12">
        <v>781</v>
      </c>
      <c r="F15" s="12">
        <v>29</v>
      </c>
      <c r="G15" s="12">
        <v>200</v>
      </c>
    </row>
    <row r="16" spans="1:12" ht="11.65" customHeight="1" x14ac:dyDescent="0.2">
      <c r="A16" s="26" t="s">
        <v>151</v>
      </c>
      <c r="B16" s="10" t="s">
        <v>10</v>
      </c>
      <c r="C16" s="9">
        <v>799</v>
      </c>
      <c r="D16" s="9">
        <v>626</v>
      </c>
      <c r="E16" s="9">
        <v>612</v>
      </c>
      <c r="F16" s="9">
        <v>14</v>
      </c>
      <c r="G16" s="9">
        <v>173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15</v>
      </c>
      <c r="D17" s="9">
        <v>11</v>
      </c>
      <c r="E17" s="9">
        <v>11</v>
      </c>
      <c r="F17" s="9" t="s">
        <v>61</v>
      </c>
      <c r="G17" s="9">
        <v>4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196</v>
      </c>
      <c r="D18" s="14">
        <v>173</v>
      </c>
      <c r="E18" s="14">
        <v>158</v>
      </c>
      <c r="F18" s="14">
        <v>15</v>
      </c>
      <c r="G18" s="14">
        <v>23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9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141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11849</v>
      </c>
      <c r="D7" s="12">
        <v>7893</v>
      </c>
      <c r="E7" s="12">
        <v>7488</v>
      </c>
      <c r="F7" s="12">
        <v>405</v>
      </c>
      <c r="G7" s="12">
        <v>3956</v>
      </c>
    </row>
    <row r="8" spans="1:12" ht="11.65" customHeight="1" x14ac:dyDescent="0.2">
      <c r="A8" s="26" t="s">
        <v>151</v>
      </c>
      <c r="B8" s="10" t="s">
        <v>10</v>
      </c>
      <c r="C8" s="9">
        <v>8578</v>
      </c>
      <c r="D8" s="9">
        <v>5317</v>
      </c>
      <c r="E8" s="9">
        <v>5133</v>
      </c>
      <c r="F8" s="9">
        <v>184</v>
      </c>
      <c r="G8" s="9">
        <v>3261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527</v>
      </c>
      <c r="D9" s="9">
        <v>379</v>
      </c>
      <c r="E9" s="9">
        <v>340</v>
      </c>
      <c r="F9" s="9">
        <v>39</v>
      </c>
      <c r="G9" s="9">
        <v>148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2744</v>
      </c>
      <c r="D10" s="9">
        <v>2197</v>
      </c>
      <c r="E10" s="9">
        <v>2015</v>
      </c>
      <c r="F10" s="9">
        <v>182</v>
      </c>
      <c r="G10" s="9">
        <v>547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6075</v>
      </c>
      <c r="D11" s="12">
        <v>3586</v>
      </c>
      <c r="E11" s="12">
        <v>3332</v>
      </c>
      <c r="F11" s="12">
        <v>254</v>
      </c>
      <c r="G11" s="12">
        <v>2489</v>
      </c>
    </row>
    <row r="12" spans="1:12" ht="11.65" customHeight="1" x14ac:dyDescent="0.2">
      <c r="A12" s="26" t="s">
        <v>151</v>
      </c>
      <c r="B12" s="10" t="s">
        <v>10</v>
      </c>
      <c r="C12" s="9">
        <v>4561</v>
      </c>
      <c r="D12" s="9">
        <v>2527</v>
      </c>
      <c r="E12" s="9">
        <v>2399</v>
      </c>
      <c r="F12" s="9">
        <v>128</v>
      </c>
      <c r="G12" s="9">
        <v>2034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294</v>
      </c>
      <c r="D13" s="9">
        <v>196</v>
      </c>
      <c r="E13" s="9">
        <v>169</v>
      </c>
      <c r="F13" s="9">
        <v>27</v>
      </c>
      <c r="G13" s="9">
        <v>98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1220</v>
      </c>
      <c r="D14" s="9">
        <v>863</v>
      </c>
      <c r="E14" s="9">
        <v>764</v>
      </c>
      <c r="F14" s="9">
        <v>99</v>
      </c>
      <c r="G14" s="9">
        <v>357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5774</v>
      </c>
      <c r="D15" s="12">
        <v>4307</v>
      </c>
      <c r="E15" s="12">
        <v>4156</v>
      </c>
      <c r="F15" s="12">
        <v>151</v>
      </c>
      <c r="G15" s="12">
        <v>1467</v>
      </c>
    </row>
    <row r="16" spans="1:12" ht="11.65" customHeight="1" x14ac:dyDescent="0.2">
      <c r="A16" s="26" t="s">
        <v>151</v>
      </c>
      <c r="B16" s="10" t="s">
        <v>10</v>
      </c>
      <c r="C16" s="9">
        <v>4017</v>
      </c>
      <c r="D16" s="9">
        <v>2790</v>
      </c>
      <c r="E16" s="9">
        <v>2734</v>
      </c>
      <c r="F16" s="9">
        <v>56</v>
      </c>
      <c r="G16" s="9">
        <v>1227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233</v>
      </c>
      <c r="D17" s="9">
        <v>183</v>
      </c>
      <c r="E17" s="9">
        <v>171</v>
      </c>
      <c r="F17" s="9">
        <v>12</v>
      </c>
      <c r="G17" s="9">
        <v>50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1524</v>
      </c>
      <c r="D18" s="14">
        <v>1334</v>
      </c>
      <c r="E18" s="14">
        <v>1251</v>
      </c>
      <c r="F18" s="14">
        <v>83</v>
      </c>
      <c r="G18" s="14">
        <v>190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0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142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39054</v>
      </c>
      <c r="D7" s="12">
        <v>26232</v>
      </c>
      <c r="E7" s="12">
        <v>24958</v>
      </c>
      <c r="F7" s="12">
        <v>1274</v>
      </c>
      <c r="G7" s="12">
        <v>12822</v>
      </c>
    </row>
    <row r="8" spans="1:12" ht="11.65" customHeight="1" x14ac:dyDescent="0.2">
      <c r="A8" s="26" t="s">
        <v>151</v>
      </c>
      <c r="B8" s="10" t="s">
        <v>10</v>
      </c>
      <c r="C8" s="9">
        <v>27939</v>
      </c>
      <c r="D8" s="9">
        <v>17935</v>
      </c>
      <c r="E8" s="9">
        <v>17398</v>
      </c>
      <c r="F8" s="9">
        <v>537</v>
      </c>
      <c r="G8" s="9">
        <v>10004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2736</v>
      </c>
      <c r="D9" s="9">
        <v>1923</v>
      </c>
      <c r="E9" s="9">
        <v>1755</v>
      </c>
      <c r="F9" s="9">
        <v>168</v>
      </c>
      <c r="G9" s="9">
        <v>813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8379</v>
      </c>
      <c r="D10" s="9">
        <v>6374</v>
      </c>
      <c r="E10" s="9">
        <v>5805</v>
      </c>
      <c r="F10" s="9">
        <v>569</v>
      </c>
      <c r="G10" s="9">
        <v>2005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20099</v>
      </c>
      <c r="D11" s="12">
        <v>11840</v>
      </c>
      <c r="E11" s="12">
        <v>11009</v>
      </c>
      <c r="F11" s="12">
        <v>831</v>
      </c>
      <c r="G11" s="12">
        <v>8259</v>
      </c>
    </row>
    <row r="12" spans="1:12" ht="11.65" customHeight="1" x14ac:dyDescent="0.2">
      <c r="A12" s="26" t="s">
        <v>151</v>
      </c>
      <c r="B12" s="10" t="s">
        <v>10</v>
      </c>
      <c r="C12" s="9">
        <v>14743</v>
      </c>
      <c r="D12" s="9">
        <v>8341</v>
      </c>
      <c r="E12" s="9">
        <v>8000</v>
      </c>
      <c r="F12" s="9">
        <v>341</v>
      </c>
      <c r="G12" s="9">
        <v>6402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1456</v>
      </c>
      <c r="D13" s="9">
        <v>945</v>
      </c>
      <c r="E13" s="9">
        <v>826</v>
      </c>
      <c r="F13" s="9">
        <v>119</v>
      </c>
      <c r="G13" s="9">
        <v>511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3900</v>
      </c>
      <c r="D14" s="9">
        <v>2554</v>
      </c>
      <c r="E14" s="9">
        <v>2183</v>
      </c>
      <c r="F14" s="9">
        <v>371</v>
      </c>
      <c r="G14" s="9">
        <v>1346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18955</v>
      </c>
      <c r="D15" s="12">
        <v>14392</v>
      </c>
      <c r="E15" s="12">
        <v>13949</v>
      </c>
      <c r="F15" s="12">
        <v>443</v>
      </c>
      <c r="G15" s="12">
        <v>4563</v>
      </c>
    </row>
    <row r="16" spans="1:12" ht="11.65" customHeight="1" x14ac:dyDescent="0.2">
      <c r="A16" s="26" t="s">
        <v>151</v>
      </c>
      <c r="B16" s="10" t="s">
        <v>10</v>
      </c>
      <c r="C16" s="9">
        <v>13196</v>
      </c>
      <c r="D16" s="9">
        <v>9594</v>
      </c>
      <c r="E16" s="9">
        <v>9398</v>
      </c>
      <c r="F16" s="9">
        <v>196</v>
      </c>
      <c r="G16" s="9">
        <v>3602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1280</v>
      </c>
      <c r="D17" s="9">
        <v>978</v>
      </c>
      <c r="E17" s="9">
        <v>929</v>
      </c>
      <c r="F17" s="9">
        <v>49</v>
      </c>
      <c r="G17" s="9">
        <v>302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4479</v>
      </c>
      <c r="D18" s="14">
        <v>3820</v>
      </c>
      <c r="E18" s="14">
        <v>3622</v>
      </c>
      <c r="F18" s="14">
        <v>198</v>
      </c>
      <c r="G18" s="14">
        <v>659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1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143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50327</v>
      </c>
      <c r="D7" s="12">
        <v>32126</v>
      </c>
      <c r="E7" s="12">
        <v>30088</v>
      </c>
      <c r="F7" s="12">
        <v>2038</v>
      </c>
      <c r="G7" s="12">
        <v>18201</v>
      </c>
    </row>
    <row r="8" spans="1:12" ht="11.65" customHeight="1" x14ac:dyDescent="0.2">
      <c r="A8" s="26" t="s">
        <v>151</v>
      </c>
      <c r="B8" s="10" t="s">
        <v>10</v>
      </c>
      <c r="C8" s="9">
        <v>35249</v>
      </c>
      <c r="D8" s="9">
        <v>21086</v>
      </c>
      <c r="E8" s="9">
        <v>20264</v>
      </c>
      <c r="F8" s="9">
        <v>822</v>
      </c>
      <c r="G8" s="9">
        <v>14163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1431</v>
      </c>
      <c r="D9" s="9">
        <v>932</v>
      </c>
      <c r="E9" s="9">
        <v>856</v>
      </c>
      <c r="F9" s="9">
        <v>76</v>
      </c>
      <c r="G9" s="9">
        <v>499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13647</v>
      </c>
      <c r="D10" s="9">
        <v>10108</v>
      </c>
      <c r="E10" s="9">
        <v>8968</v>
      </c>
      <c r="F10" s="9">
        <v>1140</v>
      </c>
      <c r="G10" s="9">
        <v>3539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26152</v>
      </c>
      <c r="D11" s="12">
        <v>14394</v>
      </c>
      <c r="E11" s="12">
        <v>13115</v>
      </c>
      <c r="F11" s="12">
        <v>1279</v>
      </c>
      <c r="G11" s="12">
        <v>11758</v>
      </c>
    </row>
    <row r="12" spans="1:12" ht="11.65" customHeight="1" x14ac:dyDescent="0.2">
      <c r="A12" s="26" t="s">
        <v>151</v>
      </c>
      <c r="B12" s="10" t="s">
        <v>10</v>
      </c>
      <c r="C12" s="9">
        <v>18938</v>
      </c>
      <c r="D12" s="9">
        <v>9799</v>
      </c>
      <c r="E12" s="9">
        <v>9258</v>
      </c>
      <c r="F12" s="9">
        <v>541</v>
      </c>
      <c r="G12" s="9">
        <v>9139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751</v>
      </c>
      <c r="D13" s="9">
        <v>453</v>
      </c>
      <c r="E13" s="9">
        <v>401</v>
      </c>
      <c r="F13" s="9">
        <v>52</v>
      </c>
      <c r="G13" s="9">
        <v>298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6463</v>
      </c>
      <c r="D14" s="9">
        <v>4142</v>
      </c>
      <c r="E14" s="9">
        <v>3456</v>
      </c>
      <c r="F14" s="9">
        <v>686</v>
      </c>
      <c r="G14" s="9">
        <v>2321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24175</v>
      </c>
      <c r="D15" s="12">
        <v>17732</v>
      </c>
      <c r="E15" s="12">
        <v>16973</v>
      </c>
      <c r="F15" s="12">
        <v>759</v>
      </c>
      <c r="G15" s="12">
        <v>6443</v>
      </c>
    </row>
    <row r="16" spans="1:12" ht="11.65" customHeight="1" x14ac:dyDescent="0.2">
      <c r="A16" s="26" t="s">
        <v>151</v>
      </c>
      <c r="B16" s="10" t="s">
        <v>10</v>
      </c>
      <c r="C16" s="9">
        <v>16311</v>
      </c>
      <c r="D16" s="9">
        <v>11287</v>
      </c>
      <c r="E16" s="9">
        <v>11006</v>
      </c>
      <c r="F16" s="9">
        <v>281</v>
      </c>
      <c r="G16" s="9">
        <v>5024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680</v>
      </c>
      <c r="D17" s="9">
        <v>479</v>
      </c>
      <c r="E17" s="9">
        <v>455</v>
      </c>
      <c r="F17" s="9">
        <v>24</v>
      </c>
      <c r="G17" s="9">
        <v>201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7184</v>
      </c>
      <c r="D18" s="14">
        <v>5966</v>
      </c>
      <c r="E18" s="14">
        <v>5512</v>
      </c>
      <c r="F18" s="14">
        <v>454</v>
      </c>
      <c r="G18" s="14">
        <v>1218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2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144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302529</v>
      </c>
      <c r="D7" s="12">
        <v>197458</v>
      </c>
      <c r="E7" s="12">
        <v>179289</v>
      </c>
      <c r="F7" s="12">
        <v>18169</v>
      </c>
      <c r="G7" s="12">
        <v>105071</v>
      </c>
    </row>
    <row r="8" spans="1:12" ht="11.65" customHeight="1" x14ac:dyDescent="0.2">
      <c r="A8" s="26" t="s">
        <v>151</v>
      </c>
      <c r="B8" s="10" t="s">
        <v>10</v>
      </c>
      <c r="C8" s="9">
        <v>217702</v>
      </c>
      <c r="D8" s="9">
        <v>135568</v>
      </c>
      <c r="E8" s="9">
        <v>127359</v>
      </c>
      <c r="F8" s="9">
        <v>8209</v>
      </c>
      <c r="G8" s="9">
        <v>82134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6050</v>
      </c>
      <c r="D9" s="9">
        <v>3980</v>
      </c>
      <c r="E9" s="9">
        <v>3566</v>
      </c>
      <c r="F9" s="9">
        <v>414</v>
      </c>
      <c r="G9" s="9">
        <v>2070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78777</v>
      </c>
      <c r="D10" s="9">
        <v>57910</v>
      </c>
      <c r="E10" s="9">
        <v>48364</v>
      </c>
      <c r="F10" s="9">
        <v>9546</v>
      </c>
      <c r="G10" s="9">
        <v>20867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160826</v>
      </c>
      <c r="D11" s="12">
        <v>93012</v>
      </c>
      <c r="E11" s="12">
        <v>82284</v>
      </c>
      <c r="F11" s="12">
        <v>10728</v>
      </c>
      <c r="G11" s="12">
        <v>67814</v>
      </c>
    </row>
    <row r="12" spans="1:12" ht="11.65" customHeight="1" x14ac:dyDescent="0.2">
      <c r="A12" s="26" t="s">
        <v>151</v>
      </c>
      <c r="B12" s="10" t="s">
        <v>10</v>
      </c>
      <c r="C12" s="9">
        <v>118726</v>
      </c>
      <c r="D12" s="9">
        <v>65283</v>
      </c>
      <c r="E12" s="9">
        <v>60139</v>
      </c>
      <c r="F12" s="9">
        <v>5144</v>
      </c>
      <c r="G12" s="9">
        <v>53443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3343</v>
      </c>
      <c r="D13" s="9">
        <v>2080</v>
      </c>
      <c r="E13" s="9">
        <v>1816</v>
      </c>
      <c r="F13" s="9">
        <v>264</v>
      </c>
      <c r="G13" s="9">
        <v>1263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38757</v>
      </c>
      <c r="D14" s="9">
        <v>25649</v>
      </c>
      <c r="E14" s="9">
        <v>20329</v>
      </c>
      <c r="F14" s="9">
        <v>5320</v>
      </c>
      <c r="G14" s="9">
        <v>13108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141703</v>
      </c>
      <c r="D15" s="12">
        <v>104446</v>
      </c>
      <c r="E15" s="12">
        <v>97005</v>
      </c>
      <c r="F15" s="12">
        <v>7441</v>
      </c>
      <c r="G15" s="12">
        <v>37257</v>
      </c>
    </row>
    <row r="16" spans="1:12" ht="11.65" customHeight="1" x14ac:dyDescent="0.2">
      <c r="A16" s="26" t="s">
        <v>151</v>
      </c>
      <c r="B16" s="10" t="s">
        <v>10</v>
      </c>
      <c r="C16" s="9">
        <v>98976</v>
      </c>
      <c r="D16" s="9">
        <v>70285</v>
      </c>
      <c r="E16" s="9">
        <v>67220</v>
      </c>
      <c r="F16" s="9">
        <v>3065</v>
      </c>
      <c r="G16" s="9">
        <v>28691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2707</v>
      </c>
      <c r="D17" s="9">
        <v>1900</v>
      </c>
      <c r="E17" s="9">
        <v>1750</v>
      </c>
      <c r="F17" s="9">
        <v>150</v>
      </c>
      <c r="G17" s="9">
        <v>807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40020</v>
      </c>
      <c r="D18" s="14">
        <v>32261</v>
      </c>
      <c r="E18" s="14">
        <v>28035</v>
      </c>
      <c r="F18" s="14">
        <v>4226</v>
      </c>
      <c r="G18" s="14">
        <v>7759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3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145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7264</v>
      </c>
      <c r="D7" s="12">
        <v>4812</v>
      </c>
      <c r="E7" s="12">
        <v>4597</v>
      </c>
      <c r="F7" s="12">
        <v>215</v>
      </c>
      <c r="G7" s="12">
        <v>2452</v>
      </c>
    </row>
    <row r="8" spans="1:12" ht="11.65" customHeight="1" x14ac:dyDescent="0.2">
      <c r="A8" s="26" t="s">
        <v>151</v>
      </c>
      <c r="B8" s="10" t="s">
        <v>10</v>
      </c>
      <c r="C8" s="9">
        <v>5182</v>
      </c>
      <c r="D8" s="9">
        <v>3224</v>
      </c>
      <c r="E8" s="9">
        <v>3119</v>
      </c>
      <c r="F8" s="9">
        <v>105</v>
      </c>
      <c r="G8" s="9">
        <v>1958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818</v>
      </c>
      <c r="D9" s="9">
        <v>599</v>
      </c>
      <c r="E9" s="9">
        <v>549</v>
      </c>
      <c r="F9" s="9">
        <v>50</v>
      </c>
      <c r="G9" s="9">
        <v>219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1264</v>
      </c>
      <c r="D10" s="9">
        <v>989</v>
      </c>
      <c r="E10" s="9">
        <v>929</v>
      </c>
      <c r="F10" s="9">
        <v>60</v>
      </c>
      <c r="G10" s="9">
        <v>275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3694</v>
      </c>
      <c r="D11" s="12">
        <v>2117</v>
      </c>
      <c r="E11" s="12">
        <v>1987</v>
      </c>
      <c r="F11" s="12">
        <v>130</v>
      </c>
      <c r="G11" s="12">
        <v>1577</v>
      </c>
    </row>
    <row r="12" spans="1:12" ht="11.65" customHeight="1" x14ac:dyDescent="0.2">
      <c r="A12" s="26" t="s">
        <v>151</v>
      </c>
      <c r="B12" s="10" t="s">
        <v>10</v>
      </c>
      <c r="C12" s="9">
        <v>2736</v>
      </c>
      <c r="D12" s="9">
        <v>1488</v>
      </c>
      <c r="E12" s="9">
        <v>1434</v>
      </c>
      <c r="F12" s="9">
        <v>54</v>
      </c>
      <c r="G12" s="9">
        <v>1248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484</v>
      </c>
      <c r="D13" s="9">
        <v>333</v>
      </c>
      <c r="E13" s="9">
        <v>293</v>
      </c>
      <c r="F13" s="9">
        <v>40</v>
      </c>
      <c r="G13" s="9">
        <v>151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474</v>
      </c>
      <c r="D14" s="9">
        <v>296</v>
      </c>
      <c r="E14" s="9">
        <v>260</v>
      </c>
      <c r="F14" s="9">
        <v>36</v>
      </c>
      <c r="G14" s="9">
        <v>178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3570</v>
      </c>
      <c r="D15" s="12">
        <v>2695</v>
      </c>
      <c r="E15" s="12">
        <v>2610</v>
      </c>
      <c r="F15" s="12">
        <v>85</v>
      </c>
      <c r="G15" s="12">
        <v>875</v>
      </c>
    </row>
    <row r="16" spans="1:12" ht="11.65" customHeight="1" x14ac:dyDescent="0.2">
      <c r="A16" s="26" t="s">
        <v>151</v>
      </c>
      <c r="B16" s="10" t="s">
        <v>10</v>
      </c>
      <c r="C16" s="9">
        <v>2446</v>
      </c>
      <c r="D16" s="9">
        <v>1736</v>
      </c>
      <c r="E16" s="9">
        <v>1685</v>
      </c>
      <c r="F16" s="9">
        <v>51</v>
      </c>
      <c r="G16" s="9">
        <v>710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334</v>
      </c>
      <c r="D17" s="9">
        <v>266</v>
      </c>
      <c r="E17" s="9">
        <v>256</v>
      </c>
      <c r="F17" s="9">
        <v>10</v>
      </c>
      <c r="G17" s="9">
        <v>68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790</v>
      </c>
      <c r="D18" s="14">
        <v>693</v>
      </c>
      <c r="E18" s="14">
        <v>669</v>
      </c>
      <c r="F18" s="14">
        <v>24</v>
      </c>
      <c r="G18" s="14">
        <v>97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4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146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28403</v>
      </c>
      <c r="D7" s="12">
        <v>18137</v>
      </c>
      <c r="E7" s="12">
        <v>17110</v>
      </c>
      <c r="F7" s="12">
        <v>1027</v>
      </c>
      <c r="G7" s="12">
        <v>10266</v>
      </c>
    </row>
    <row r="8" spans="1:12" ht="11.65" customHeight="1" x14ac:dyDescent="0.2">
      <c r="A8" s="26" t="s">
        <v>151</v>
      </c>
      <c r="B8" s="10" t="s">
        <v>10</v>
      </c>
      <c r="C8" s="9">
        <v>18537</v>
      </c>
      <c r="D8" s="9">
        <v>10965</v>
      </c>
      <c r="E8" s="9">
        <v>10593</v>
      </c>
      <c r="F8" s="9">
        <v>372</v>
      </c>
      <c r="G8" s="9">
        <v>7572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465</v>
      </c>
      <c r="D9" s="9">
        <v>315</v>
      </c>
      <c r="E9" s="9">
        <v>291</v>
      </c>
      <c r="F9" s="9">
        <v>24</v>
      </c>
      <c r="G9" s="9">
        <v>150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9401</v>
      </c>
      <c r="D10" s="9">
        <v>6857</v>
      </c>
      <c r="E10" s="9">
        <v>6226</v>
      </c>
      <c r="F10" s="9">
        <v>631</v>
      </c>
      <c r="G10" s="9">
        <v>2544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14805</v>
      </c>
      <c r="D11" s="12">
        <v>8008</v>
      </c>
      <c r="E11" s="12">
        <v>7326</v>
      </c>
      <c r="F11" s="12">
        <v>682</v>
      </c>
      <c r="G11" s="12">
        <v>6797</v>
      </c>
    </row>
    <row r="12" spans="1:12" ht="11.65" customHeight="1" x14ac:dyDescent="0.2">
      <c r="A12" s="26" t="s">
        <v>151</v>
      </c>
      <c r="B12" s="10" t="s">
        <v>10</v>
      </c>
      <c r="C12" s="9">
        <v>10005</v>
      </c>
      <c r="D12" s="9">
        <v>5075</v>
      </c>
      <c r="E12" s="9">
        <v>4836</v>
      </c>
      <c r="F12" s="9">
        <v>239</v>
      </c>
      <c r="G12" s="9">
        <v>4930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261</v>
      </c>
      <c r="D13" s="9">
        <v>154</v>
      </c>
      <c r="E13" s="9">
        <v>139</v>
      </c>
      <c r="F13" s="9">
        <v>15</v>
      </c>
      <c r="G13" s="9">
        <v>107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4539</v>
      </c>
      <c r="D14" s="9">
        <v>2779</v>
      </c>
      <c r="E14" s="9">
        <v>2351</v>
      </c>
      <c r="F14" s="9">
        <v>428</v>
      </c>
      <c r="G14" s="9">
        <v>1760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13598</v>
      </c>
      <c r="D15" s="12">
        <v>10129</v>
      </c>
      <c r="E15" s="12">
        <v>9784</v>
      </c>
      <c r="F15" s="12">
        <v>345</v>
      </c>
      <c r="G15" s="12">
        <v>3469</v>
      </c>
    </row>
    <row r="16" spans="1:12" ht="11.65" customHeight="1" x14ac:dyDescent="0.2">
      <c r="A16" s="26" t="s">
        <v>151</v>
      </c>
      <c r="B16" s="10" t="s">
        <v>10</v>
      </c>
      <c r="C16" s="9">
        <v>8532</v>
      </c>
      <c r="D16" s="9">
        <v>5890</v>
      </c>
      <c r="E16" s="9">
        <v>5757</v>
      </c>
      <c r="F16" s="9">
        <v>133</v>
      </c>
      <c r="G16" s="9">
        <v>2642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204</v>
      </c>
      <c r="D17" s="9">
        <v>161</v>
      </c>
      <c r="E17" s="9">
        <v>152</v>
      </c>
      <c r="F17" s="9">
        <v>9</v>
      </c>
      <c r="G17" s="9">
        <v>43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4862</v>
      </c>
      <c r="D18" s="14">
        <v>4078</v>
      </c>
      <c r="E18" s="14">
        <v>3875</v>
      </c>
      <c r="F18" s="14">
        <v>203</v>
      </c>
      <c r="G18" s="14">
        <v>784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5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147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239624</v>
      </c>
      <c r="D7" s="12">
        <v>157546</v>
      </c>
      <c r="E7" s="12">
        <v>145485</v>
      </c>
      <c r="F7" s="12">
        <v>12061</v>
      </c>
      <c r="G7" s="12">
        <v>82078</v>
      </c>
    </row>
    <row r="8" spans="1:12" ht="11.65" customHeight="1" x14ac:dyDescent="0.2">
      <c r="A8" s="26" t="s">
        <v>151</v>
      </c>
      <c r="B8" s="10" t="s">
        <v>10</v>
      </c>
      <c r="C8" s="9">
        <v>203820</v>
      </c>
      <c r="D8" s="9">
        <v>131298</v>
      </c>
      <c r="E8" s="9">
        <v>123746</v>
      </c>
      <c r="F8" s="9">
        <v>7552</v>
      </c>
      <c r="G8" s="9">
        <v>72522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3808</v>
      </c>
      <c r="D9" s="9">
        <v>2544</v>
      </c>
      <c r="E9" s="9">
        <v>2245</v>
      </c>
      <c r="F9" s="9">
        <v>299</v>
      </c>
      <c r="G9" s="9">
        <v>1264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31996</v>
      </c>
      <c r="D10" s="9">
        <v>23704</v>
      </c>
      <c r="E10" s="9">
        <v>19494</v>
      </c>
      <c r="F10" s="9">
        <v>4210</v>
      </c>
      <c r="G10" s="9">
        <v>8292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129323</v>
      </c>
      <c r="D11" s="12">
        <v>77361</v>
      </c>
      <c r="E11" s="12">
        <v>70733</v>
      </c>
      <c r="F11" s="12">
        <v>6628</v>
      </c>
      <c r="G11" s="12">
        <v>51962</v>
      </c>
    </row>
    <row r="12" spans="1:12" ht="11.65" customHeight="1" x14ac:dyDescent="0.2">
      <c r="A12" s="26" t="s">
        <v>151</v>
      </c>
      <c r="B12" s="10" t="s">
        <v>10</v>
      </c>
      <c r="C12" s="9">
        <v>112129</v>
      </c>
      <c r="D12" s="9">
        <v>65717</v>
      </c>
      <c r="E12" s="9">
        <v>61476</v>
      </c>
      <c r="F12" s="9">
        <v>4241</v>
      </c>
      <c r="G12" s="9">
        <v>46412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2098</v>
      </c>
      <c r="D13" s="9">
        <v>1342</v>
      </c>
      <c r="E13" s="9">
        <v>1167</v>
      </c>
      <c r="F13" s="9">
        <v>175</v>
      </c>
      <c r="G13" s="9">
        <v>756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15096</v>
      </c>
      <c r="D14" s="9">
        <v>10302</v>
      </c>
      <c r="E14" s="9">
        <v>8090</v>
      </c>
      <c r="F14" s="9">
        <v>2212</v>
      </c>
      <c r="G14" s="9">
        <v>4794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110301</v>
      </c>
      <c r="D15" s="12">
        <v>80185</v>
      </c>
      <c r="E15" s="12">
        <v>74752</v>
      </c>
      <c r="F15" s="12">
        <v>5433</v>
      </c>
      <c r="G15" s="12">
        <v>30116</v>
      </c>
    </row>
    <row r="16" spans="1:12" ht="11.65" customHeight="1" x14ac:dyDescent="0.2">
      <c r="A16" s="26" t="s">
        <v>151</v>
      </c>
      <c r="B16" s="10" t="s">
        <v>10</v>
      </c>
      <c r="C16" s="9">
        <v>91691</v>
      </c>
      <c r="D16" s="9">
        <v>65581</v>
      </c>
      <c r="E16" s="9">
        <v>62270</v>
      </c>
      <c r="F16" s="9">
        <v>3311</v>
      </c>
      <c r="G16" s="9">
        <v>26110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1710</v>
      </c>
      <c r="D17" s="9">
        <v>1202</v>
      </c>
      <c r="E17" s="9">
        <v>1078</v>
      </c>
      <c r="F17" s="9">
        <v>124</v>
      </c>
      <c r="G17" s="9">
        <v>508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16900</v>
      </c>
      <c r="D18" s="14">
        <v>13402</v>
      </c>
      <c r="E18" s="14">
        <v>11404</v>
      </c>
      <c r="F18" s="14">
        <v>1998</v>
      </c>
      <c r="G18" s="14">
        <v>3498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6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148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29829</v>
      </c>
      <c r="D7" s="12">
        <v>18974</v>
      </c>
      <c r="E7" s="12">
        <v>17163</v>
      </c>
      <c r="F7" s="12">
        <v>1811</v>
      </c>
      <c r="G7" s="12">
        <v>10855</v>
      </c>
    </row>
    <row r="8" spans="1:12" ht="11.65" customHeight="1" x14ac:dyDescent="0.2">
      <c r="A8" s="26" t="s">
        <v>151</v>
      </c>
      <c r="B8" s="10" t="s">
        <v>10</v>
      </c>
      <c r="C8" s="9">
        <v>16741</v>
      </c>
      <c r="D8" s="9">
        <v>9982</v>
      </c>
      <c r="E8" s="9">
        <v>9466</v>
      </c>
      <c r="F8" s="9">
        <v>516</v>
      </c>
      <c r="G8" s="9">
        <v>6759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765</v>
      </c>
      <c r="D9" s="9">
        <v>454</v>
      </c>
      <c r="E9" s="9">
        <v>396</v>
      </c>
      <c r="F9" s="9">
        <v>58</v>
      </c>
      <c r="G9" s="9">
        <v>311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12323</v>
      </c>
      <c r="D10" s="9">
        <v>8538</v>
      </c>
      <c r="E10" s="9">
        <v>7301</v>
      </c>
      <c r="F10" s="9">
        <v>1237</v>
      </c>
      <c r="G10" s="9">
        <v>3785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15558</v>
      </c>
      <c r="D11" s="12">
        <v>8657</v>
      </c>
      <c r="E11" s="12">
        <v>7592</v>
      </c>
      <c r="F11" s="12">
        <v>1065</v>
      </c>
      <c r="G11" s="12">
        <v>6901</v>
      </c>
    </row>
    <row r="12" spans="1:12" ht="11.65" customHeight="1" x14ac:dyDescent="0.2">
      <c r="A12" s="26" t="s">
        <v>151</v>
      </c>
      <c r="B12" s="10" t="s">
        <v>10</v>
      </c>
      <c r="C12" s="9">
        <v>9181</v>
      </c>
      <c r="D12" s="9">
        <v>4955</v>
      </c>
      <c r="E12" s="9">
        <v>4678</v>
      </c>
      <c r="F12" s="9">
        <v>277</v>
      </c>
      <c r="G12" s="9">
        <v>4226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411</v>
      </c>
      <c r="D13" s="9">
        <v>218</v>
      </c>
      <c r="E13" s="9">
        <v>191</v>
      </c>
      <c r="F13" s="9">
        <v>27</v>
      </c>
      <c r="G13" s="9">
        <v>193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5966</v>
      </c>
      <c r="D14" s="9">
        <v>3484</v>
      </c>
      <c r="E14" s="9">
        <v>2723</v>
      </c>
      <c r="F14" s="9">
        <v>761</v>
      </c>
      <c r="G14" s="9">
        <v>2482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14271</v>
      </c>
      <c r="D15" s="12">
        <v>10317</v>
      </c>
      <c r="E15" s="12">
        <v>9571</v>
      </c>
      <c r="F15" s="12">
        <v>746</v>
      </c>
      <c r="G15" s="12">
        <v>3954</v>
      </c>
    </row>
    <row r="16" spans="1:12" ht="11.65" customHeight="1" x14ac:dyDescent="0.2">
      <c r="A16" s="26" t="s">
        <v>151</v>
      </c>
      <c r="B16" s="10" t="s">
        <v>10</v>
      </c>
      <c r="C16" s="9">
        <v>7560</v>
      </c>
      <c r="D16" s="9">
        <v>5027</v>
      </c>
      <c r="E16" s="9">
        <v>4788</v>
      </c>
      <c r="F16" s="9">
        <v>239</v>
      </c>
      <c r="G16" s="9">
        <v>2533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354</v>
      </c>
      <c r="D17" s="9">
        <v>236</v>
      </c>
      <c r="E17" s="9">
        <v>205</v>
      </c>
      <c r="F17" s="9">
        <v>31</v>
      </c>
      <c r="G17" s="9">
        <v>118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6357</v>
      </c>
      <c r="D18" s="14">
        <v>5054</v>
      </c>
      <c r="E18" s="14">
        <v>4578</v>
      </c>
      <c r="F18" s="14">
        <v>476</v>
      </c>
      <c r="G18" s="14">
        <v>1303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7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149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25747</v>
      </c>
      <c r="D7" s="12">
        <v>17185</v>
      </c>
      <c r="E7" s="12">
        <v>16234</v>
      </c>
      <c r="F7" s="12">
        <v>951</v>
      </c>
      <c r="G7" s="12">
        <v>8562</v>
      </c>
    </row>
    <row r="8" spans="1:12" ht="11.65" customHeight="1" x14ac:dyDescent="0.2">
      <c r="A8" s="26" t="s">
        <v>151</v>
      </c>
      <c r="B8" s="10" t="s">
        <v>10</v>
      </c>
      <c r="C8" s="9">
        <v>12934</v>
      </c>
      <c r="D8" s="9">
        <v>7956</v>
      </c>
      <c r="E8" s="9">
        <v>7711</v>
      </c>
      <c r="F8" s="9">
        <v>245</v>
      </c>
      <c r="G8" s="9">
        <v>4978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447</v>
      </c>
      <c r="D9" s="9">
        <v>294</v>
      </c>
      <c r="E9" s="9">
        <v>263</v>
      </c>
      <c r="F9" s="9">
        <v>31</v>
      </c>
      <c r="G9" s="9">
        <v>153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12366</v>
      </c>
      <c r="D10" s="9">
        <v>8935</v>
      </c>
      <c r="E10" s="9">
        <v>8260</v>
      </c>
      <c r="F10" s="9">
        <v>675</v>
      </c>
      <c r="G10" s="9">
        <v>3431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12878</v>
      </c>
      <c r="D11" s="12">
        <v>7287</v>
      </c>
      <c r="E11" s="12">
        <v>6704</v>
      </c>
      <c r="F11" s="12">
        <v>583</v>
      </c>
      <c r="G11" s="12">
        <v>5591</v>
      </c>
    </row>
    <row r="12" spans="1:12" ht="11.65" customHeight="1" x14ac:dyDescent="0.2">
      <c r="A12" s="26" t="s">
        <v>151</v>
      </c>
      <c r="B12" s="10" t="s">
        <v>10</v>
      </c>
      <c r="C12" s="9">
        <v>6734</v>
      </c>
      <c r="D12" s="9">
        <v>3587</v>
      </c>
      <c r="E12" s="9">
        <v>3439</v>
      </c>
      <c r="F12" s="9">
        <v>148</v>
      </c>
      <c r="G12" s="9">
        <v>3147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228</v>
      </c>
      <c r="D13" s="9">
        <v>136</v>
      </c>
      <c r="E13" s="9">
        <v>118</v>
      </c>
      <c r="F13" s="9">
        <v>18</v>
      </c>
      <c r="G13" s="9">
        <v>92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5916</v>
      </c>
      <c r="D14" s="9">
        <v>3564</v>
      </c>
      <c r="E14" s="9">
        <v>3147</v>
      </c>
      <c r="F14" s="9">
        <v>417</v>
      </c>
      <c r="G14" s="9">
        <v>2352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12869</v>
      </c>
      <c r="D15" s="12">
        <v>9898</v>
      </c>
      <c r="E15" s="12">
        <v>9530</v>
      </c>
      <c r="F15" s="12">
        <v>368</v>
      </c>
      <c r="G15" s="12">
        <v>2971</v>
      </c>
    </row>
    <row r="16" spans="1:12" ht="11.65" customHeight="1" x14ac:dyDescent="0.2">
      <c r="A16" s="26" t="s">
        <v>151</v>
      </c>
      <c r="B16" s="10" t="s">
        <v>10</v>
      </c>
      <c r="C16" s="9">
        <v>6200</v>
      </c>
      <c r="D16" s="9">
        <v>4369</v>
      </c>
      <c r="E16" s="9">
        <v>4272</v>
      </c>
      <c r="F16" s="9">
        <v>97</v>
      </c>
      <c r="G16" s="9">
        <v>1831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219</v>
      </c>
      <c r="D17" s="9">
        <v>158</v>
      </c>
      <c r="E17" s="9">
        <v>145</v>
      </c>
      <c r="F17" s="9">
        <v>13</v>
      </c>
      <c r="G17" s="9">
        <v>61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6450</v>
      </c>
      <c r="D18" s="14">
        <v>5371</v>
      </c>
      <c r="E18" s="14">
        <v>5113</v>
      </c>
      <c r="F18" s="14">
        <v>258</v>
      </c>
      <c r="G18" s="14">
        <v>1079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8"/>
  <dimension ref="A1:L57"/>
  <sheetViews>
    <sheetView showGridLines="0" zoomScaleNormal="100" workbookViewId="0">
      <selection activeCell="A3" sqref="A3"/>
    </sheetView>
  </sheetViews>
  <sheetFormatPr baseColWidth="10" defaultRowHeight="11.25" x14ac:dyDescent="0.2"/>
  <cols>
    <col min="1" max="1" width="21.1640625" customWidth="1"/>
    <col min="2" max="2" width="63.6640625" customWidth="1"/>
    <col min="3" max="3" width="15.6640625" customWidth="1"/>
    <col min="4" max="5" width="10.6640625" customWidth="1"/>
    <col min="6" max="6" width="14.6640625" customWidth="1"/>
    <col min="7" max="7" width="18.6640625" customWidth="1"/>
  </cols>
  <sheetData>
    <row r="1" spans="1:12" ht="17.649999999999999" customHeight="1" x14ac:dyDescent="0.2">
      <c r="A1" s="28" t="s">
        <v>0</v>
      </c>
      <c r="B1" s="28"/>
      <c r="C1" s="28"/>
      <c r="D1" s="28"/>
      <c r="E1" s="28"/>
      <c r="F1" s="28"/>
      <c r="G1" s="28"/>
    </row>
    <row r="2" spans="1:12" ht="28.9" customHeight="1" x14ac:dyDescent="0.2">
      <c r="A2" s="29" t="s">
        <v>150</v>
      </c>
      <c r="B2" s="29" t="s">
        <v>151</v>
      </c>
      <c r="C2" s="29" t="s">
        <v>151</v>
      </c>
      <c r="D2" s="29" t="s">
        <v>151</v>
      </c>
      <c r="E2" s="29" t="s">
        <v>151</v>
      </c>
      <c r="F2" s="29" t="s">
        <v>151</v>
      </c>
      <c r="G2" s="29" t="s">
        <v>151</v>
      </c>
      <c r="J2" t="s">
        <v>151</v>
      </c>
    </row>
    <row r="3" spans="1:12" ht="11.65" customHeight="1" x14ac:dyDescent="0.2"/>
    <row r="4" spans="1:12" ht="16.899999999999999" customHeight="1" x14ac:dyDescent="0.2">
      <c r="A4" s="33" t="s">
        <v>2</v>
      </c>
      <c r="B4" s="33" t="s">
        <v>151</v>
      </c>
      <c r="C4" s="33" t="s">
        <v>3</v>
      </c>
      <c r="D4" s="33" t="s">
        <v>4</v>
      </c>
      <c r="E4" s="33" t="s">
        <v>151</v>
      </c>
      <c r="F4" s="33" t="s">
        <v>151</v>
      </c>
      <c r="G4" s="33" t="s">
        <v>151</v>
      </c>
    </row>
    <row r="5" spans="1:12" ht="16.899999999999999" customHeight="1" x14ac:dyDescent="0.2">
      <c r="A5" s="33" t="s">
        <v>151</v>
      </c>
      <c r="B5" s="33" t="s">
        <v>151</v>
      </c>
      <c r="C5" s="33" t="s">
        <v>151</v>
      </c>
      <c r="D5" s="33" t="s">
        <v>5</v>
      </c>
      <c r="E5" s="33" t="s">
        <v>151</v>
      </c>
      <c r="F5" s="33" t="s">
        <v>151</v>
      </c>
      <c r="G5" s="33" t="s">
        <v>152</v>
      </c>
      <c r="H5" t="s">
        <v>151</v>
      </c>
      <c r="I5" t="s">
        <v>151</v>
      </c>
      <c r="J5" t="s">
        <v>151</v>
      </c>
      <c r="K5" t="s">
        <v>151</v>
      </c>
      <c r="L5" t="s">
        <v>151</v>
      </c>
    </row>
    <row r="6" spans="1:12" ht="16.899999999999999" customHeight="1" x14ac:dyDescent="0.2">
      <c r="A6" s="33" t="s">
        <v>151</v>
      </c>
      <c r="B6" s="33" t="s">
        <v>151</v>
      </c>
      <c r="C6" s="33" t="s">
        <v>151</v>
      </c>
      <c r="D6" s="3" t="s">
        <v>6</v>
      </c>
      <c r="E6" s="3" t="s">
        <v>7</v>
      </c>
      <c r="F6" s="3" t="s">
        <v>8</v>
      </c>
      <c r="G6" s="33" t="s">
        <v>9</v>
      </c>
      <c r="H6" t="s">
        <v>151</v>
      </c>
      <c r="I6" t="s">
        <v>151</v>
      </c>
      <c r="J6" t="s">
        <v>151</v>
      </c>
      <c r="K6" t="s">
        <v>151</v>
      </c>
      <c r="L6" t="s">
        <v>151</v>
      </c>
    </row>
    <row r="7" spans="1:12" ht="13.15" customHeight="1" x14ac:dyDescent="0.2">
      <c r="A7" s="34" t="s">
        <v>6</v>
      </c>
      <c r="B7" s="11" t="s">
        <v>151</v>
      </c>
      <c r="C7" s="12">
        <v>103815</v>
      </c>
      <c r="D7" s="12">
        <v>64571</v>
      </c>
      <c r="E7" s="12">
        <v>56749</v>
      </c>
      <c r="F7" s="12">
        <v>7822</v>
      </c>
      <c r="G7" s="12">
        <v>39244</v>
      </c>
    </row>
    <row r="8" spans="1:12" ht="11.65" customHeight="1" x14ac:dyDescent="0.2">
      <c r="A8" s="26" t="s">
        <v>151</v>
      </c>
      <c r="B8" s="10" t="s">
        <v>10</v>
      </c>
      <c r="C8" s="9">
        <v>71476</v>
      </c>
      <c r="D8" s="9">
        <v>42824</v>
      </c>
      <c r="E8" s="9">
        <v>39310</v>
      </c>
      <c r="F8" s="9">
        <v>3514</v>
      </c>
      <c r="G8" s="9">
        <v>28652</v>
      </c>
      <c r="H8" t="s">
        <v>151</v>
      </c>
      <c r="I8" t="s">
        <v>151</v>
      </c>
      <c r="K8" t="s">
        <v>151</v>
      </c>
      <c r="L8" t="s">
        <v>151</v>
      </c>
    </row>
    <row r="9" spans="1:12" ht="11.65" customHeight="1" x14ac:dyDescent="0.2">
      <c r="A9" s="26" t="s">
        <v>151</v>
      </c>
      <c r="B9" s="10" t="s">
        <v>11</v>
      </c>
      <c r="C9" s="9">
        <v>2543</v>
      </c>
      <c r="D9" s="9">
        <v>1643</v>
      </c>
      <c r="E9" s="9">
        <v>1450</v>
      </c>
      <c r="F9" s="9">
        <v>193</v>
      </c>
      <c r="G9" s="9">
        <v>900</v>
      </c>
      <c r="H9" t="s">
        <v>151</v>
      </c>
      <c r="I9" t="s">
        <v>151</v>
      </c>
      <c r="K9" t="s">
        <v>151</v>
      </c>
      <c r="L9" t="s">
        <v>151</v>
      </c>
    </row>
    <row r="10" spans="1:12" ht="11.65" customHeight="1" x14ac:dyDescent="0.2">
      <c r="A10" s="26" t="s">
        <v>151</v>
      </c>
      <c r="B10" s="10" t="s">
        <v>12</v>
      </c>
      <c r="C10" s="9">
        <v>29796</v>
      </c>
      <c r="D10" s="9">
        <v>20104</v>
      </c>
      <c r="E10" s="9">
        <v>15989</v>
      </c>
      <c r="F10" s="9">
        <v>4115</v>
      </c>
      <c r="G10" s="9">
        <v>9692</v>
      </c>
      <c r="H10" t="s">
        <v>151</v>
      </c>
      <c r="I10" t="s">
        <v>151</v>
      </c>
      <c r="K10" t="s">
        <v>151</v>
      </c>
      <c r="L10" t="s">
        <v>151</v>
      </c>
    </row>
    <row r="11" spans="1:12" ht="13.15" customHeight="1" x14ac:dyDescent="0.2">
      <c r="A11" s="25" t="s">
        <v>13</v>
      </c>
      <c r="B11" s="13" t="s">
        <v>151</v>
      </c>
      <c r="C11" s="12">
        <v>53630</v>
      </c>
      <c r="D11" s="12">
        <v>28288</v>
      </c>
      <c r="E11" s="12">
        <v>23655</v>
      </c>
      <c r="F11" s="12">
        <v>4633</v>
      </c>
      <c r="G11" s="12">
        <v>25342</v>
      </c>
    </row>
    <row r="12" spans="1:12" ht="11.65" customHeight="1" x14ac:dyDescent="0.2">
      <c r="A12" s="26" t="s">
        <v>151</v>
      </c>
      <c r="B12" s="10" t="s">
        <v>10</v>
      </c>
      <c r="C12" s="9">
        <v>36934</v>
      </c>
      <c r="D12" s="9">
        <v>18656</v>
      </c>
      <c r="E12" s="9">
        <v>16384</v>
      </c>
      <c r="F12" s="9">
        <v>2272</v>
      </c>
      <c r="G12" s="9">
        <v>18278</v>
      </c>
      <c r="H12" t="s">
        <v>151</v>
      </c>
      <c r="I12" t="s">
        <v>151</v>
      </c>
      <c r="K12" t="s">
        <v>151</v>
      </c>
      <c r="L12" t="s">
        <v>151</v>
      </c>
    </row>
    <row r="13" spans="1:12" ht="11.65" customHeight="1" x14ac:dyDescent="0.2">
      <c r="A13" s="26" t="s">
        <v>151</v>
      </c>
      <c r="B13" s="10" t="s">
        <v>11</v>
      </c>
      <c r="C13" s="9">
        <v>1378</v>
      </c>
      <c r="D13" s="9">
        <v>793</v>
      </c>
      <c r="E13" s="9">
        <v>679</v>
      </c>
      <c r="F13" s="9">
        <v>114</v>
      </c>
      <c r="G13" s="9">
        <v>585</v>
      </c>
      <c r="H13" t="s">
        <v>151</v>
      </c>
      <c r="I13" t="s">
        <v>151</v>
      </c>
      <c r="K13" t="s">
        <v>151</v>
      </c>
      <c r="L13" t="s">
        <v>151</v>
      </c>
    </row>
    <row r="14" spans="1:12" ht="11.65" customHeight="1" x14ac:dyDescent="0.2">
      <c r="A14" s="26" t="s">
        <v>151</v>
      </c>
      <c r="B14" s="10" t="s">
        <v>12</v>
      </c>
      <c r="C14" s="9">
        <v>15318</v>
      </c>
      <c r="D14" s="9">
        <v>8839</v>
      </c>
      <c r="E14" s="9">
        <v>6592</v>
      </c>
      <c r="F14" s="9">
        <v>2247</v>
      </c>
      <c r="G14" s="9">
        <v>6479</v>
      </c>
      <c r="H14" t="s">
        <v>151</v>
      </c>
      <c r="I14" t="s">
        <v>151</v>
      </c>
      <c r="K14" t="s">
        <v>151</v>
      </c>
      <c r="L14" t="s">
        <v>151</v>
      </c>
    </row>
    <row r="15" spans="1:12" ht="13.15" customHeight="1" x14ac:dyDescent="0.2">
      <c r="A15" s="25" t="s">
        <v>14</v>
      </c>
      <c r="B15" s="13" t="s">
        <v>151</v>
      </c>
      <c r="C15" s="12">
        <v>50185</v>
      </c>
      <c r="D15" s="12">
        <v>36283</v>
      </c>
      <c r="E15" s="12">
        <v>33094</v>
      </c>
      <c r="F15" s="12">
        <v>3189</v>
      </c>
      <c r="G15" s="12">
        <v>13902</v>
      </c>
    </row>
    <row r="16" spans="1:12" ht="11.65" customHeight="1" x14ac:dyDescent="0.2">
      <c r="A16" s="26" t="s">
        <v>151</v>
      </c>
      <c r="B16" s="10" t="s">
        <v>10</v>
      </c>
      <c r="C16" s="9">
        <v>34542</v>
      </c>
      <c r="D16" s="9">
        <v>24168</v>
      </c>
      <c r="E16" s="9">
        <v>22926</v>
      </c>
      <c r="F16" s="9">
        <v>1242</v>
      </c>
      <c r="G16" s="9">
        <v>10374</v>
      </c>
      <c r="H16" t="s">
        <v>151</v>
      </c>
      <c r="I16" t="s">
        <v>151</v>
      </c>
      <c r="K16" t="s">
        <v>151</v>
      </c>
      <c r="L16" t="s">
        <v>151</v>
      </c>
    </row>
    <row r="17" spans="1:12" ht="11.65" customHeight="1" x14ac:dyDescent="0.2">
      <c r="A17" s="26" t="s">
        <v>151</v>
      </c>
      <c r="B17" s="10" t="s">
        <v>11</v>
      </c>
      <c r="C17" s="9">
        <v>1165</v>
      </c>
      <c r="D17" s="9">
        <v>850</v>
      </c>
      <c r="E17" s="9">
        <v>771</v>
      </c>
      <c r="F17" s="9">
        <v>79</v>
      </c>
      <c r="G17" s="9">
        <v>315</v>
      </c>
      <c r="H17" t="s">
        <v>151</v>
      </c>
      <c r="I17" t="s">
        <v>151</v>
      </c>
      <c r="K17" t="s">
        <v>151</v>
      </c>
      <c r="L17" t="s">
        <v>151</v>
      </c>
    </row>
    <row r="18" spans="1:12" ht="11.65" customHeight="1" x14ac:dyDescent="0.2">
      <c r="A18" s="27" t="s">
        <v>151</v>
      </c>
      <c r="B18" s="15" t="s">
        <v>12</v>
      </c>
      <c r="C18" s="14">
        <v>14478</v>
      </c>
      <c r="D18" s="14">
        <v>11265</v>
      </c>
      <c r="E18" s="14">
        <v>9397</v>
      </c>
      <c r="F18" s="14">
        <v>1868</v>
      </c>
      <c r="G18" s="14">
        <v>3213</v>
      </c>
      <c r="H18" t="s">
        <v>151</v>
      </c>
      <c r="I18" t="s">
        <v>151</v>
      </c>
      <c r="K18" t="s">
        <v>151</v>
      </c>
      <c r="L18" t="s">
        <v>151</v>
      </c>
    </row>
    <row r="19" spans="1:12" ht="11.65" customHeight="1" x14ac:dyDescent="0.2"/>
    <row r="20" spans="1:12" ht="28.9" customHeight="1" x14ac:dyDescent="0.2">
      <c r="A20" s="30" t="s">
        <v>163</v>
      </c>
      <c r="B20" s="31" t="s">
        <v>151</v>
      </c>
      <c r="C20" s="32" t="s">
        <v>151</v>
      </c>
      <c r="D20" s="32" t="s">
        <v>151</v>
      </c>
      <c r="E20" s="32" t="s">
        <v>151</v>
      </c>
      <c r="F20" s="32" t="s">
        <v>151</v>
      </c>
      <c r="G20" s="32" t="s">
        <v>151</v>
      </c>
      <c r="J20" t="s">
        <v>151</v>
      </c>
    </row>
    <row r="21" spans="1:12" ht="16.149999999999999" customHeight="1" x14ac:dyDescent="0.2">
      <c r="A21" s="21" t="s">
        <v>164</v>
      </c>
      <c r="B21" s="22" t="s">
        <v>151</v>
      </c>
      <c r="C21" s="23" t="s">
        <v>151</v>
      </c>
      <c r="D21" s="23" t="s">
        <v>151</v>
      </c>
      <c r="E21" s="23" t="s">
        <v>151</v>
      </c>
      <c r="F21" s="24" t="s">
        <v>151</v>
      </c>
      <c r="G21" s="24" t="s">
        <v>151</v>
      </c>
      <c r="J21" t="s">
        <v>151</v>
      </c>
    </row>
    <row r="22" spans="1:12" ht="11.65" customHeight="1" x14ac:dyDescent="0.2"/>
    <row r="23" spans="1:12" ht="12" x14ac:dyDescent="0.2">
      <c r="A23" s="4"/>
      <c r="B23" s="1"/>
      <c r="C23" s="1"/>
      <c r="D23" s="1"/>
      <c r="E23" s="1"/>
      <c r="F23" s="1"/>
      <c r="G23" s="1"/>
    </row>
    <row r="24" spans="1:12" ht="12" x14ac:dyDescent="0.2">
      <c r="A24" s="4"/>
      <c r="B24" s="1"/>
      <c r="C24" s="1"/>
      <c r="D24" s="1"/>
      <c r="E24" s="1"/>
      <c r="F24" s="1"/>
      <c r="G24" s="1"/>
    </row>
    <row r="25" spans="1:12" ht="12" x14ac:dyDescent="0.2">
      <c r="A25" s="4"/>
      <c r="B25" s="1"/>
      <c r="C25" s="1"/>
      <c r="D25" s="1"/>
      <c r="E25" s="1"/>
      <c r="F25" s="1"/>
      <c r="G25" s="1"/>
    </row>
    <row r="26" spans="1:12" ht="12" x14ac:dyDescent="0.2">
      <c r="A26" s="4"/>
      <c r="B26" s="1"/>
      <c r="C26" s="1"/>
      <c r="D26" s="1"/>
      <c r="E26" s="1"/>
      <c r="F26" s="1"/>
      <c r="G26" s="1"/>
    </row>
    <row r="27" spans="1:12" ht="12" x14ac:dyDescent="0.2">
      <c r="A27" s="4"/>
      <c r="B27" s="1"/>
      <c r="C27" s="1"/>
      <c r="D27" s="1"/>
      <c r="E27" s="1"/>
      <c r="F27" s="1"/>
      <c r="G27" s="1"/>
    </row>
    <row r="28" spans="1:12" ht="12" x14ac:dyDescent="0.2">
      <c r="A28" s="4"/>
      <c r="B28" s="1"/>
      <c r="C28" s="1"/>
      <c r="D28" s="1"/>
      <c r="E28" s="1"/>
      <c r="F28" s="1"/>
      <c r="G28" s="1"/>
    </row>
    <row r="29" spans="1:12" ht="12" x14ac:dyDescent="0.2">
      <c r="A29" s="4"/>
      <c r="B29" s="1"/>
      <c r="C29" s="1"/>
      <c r="D29" s="1"/>
      <c r="E29" s="1"/>
      <c r="F29" s="1"/>
      <c r="G29" s="1"/>
    </row>
    <row r="30" spans="1:12" ht="12" x14ac:dyDescent="0.2">
      <c r="A30" s="4"/>
      <c r="B30" s="1"/>
      <c r="C30" s="1"/>
      <c r="D30" s="1"/>
      <c r="E30" s="1"/>
      <c r="F30" s="1"/>
      <c r="G30" s="1"/>
    </row>
    <row r="31" spans="1:12" ht="12" x14ac:dyDescent="0.2">
      <c r="A31" s="4"/>
      <c r="B31" s="1"/>
      <c r="C31" s="1"/>
      <c r="D31" s="1"/>
      <c r="E31" s="1"/>
      <c r="F31" s="1"/>
      <c r="G31" s="1"/>
    </row>
    <row r="32" spans="1:12" x14ac:dyDescent="0.2">
      <c r="A32" s="5"/>
    </row>
    <row r="33" spans="1:1" x14ac:dyDescent="0.2">
      <c r="A33" s="5"/>
    </row>
    <row r="34" spans="1:1" x14ac:dyDescent="0.2">
      <c r="A34" s="5"/>
    </row>
    <row r="35" spans="1:1" x14ac:dyDescent="0.2">
      <c r="A35" s="5"/>
    </row>
    <row r="36" spans="1:1" x14ac:dyDescent="0.2">
      <c r="A36" s="5"/>
    </row>
    <row r="37" spans="1:1" x14ac:dyDescent="0.2">
      <c r="A37" s="5"/>
    </row>
    <row r="38" spans="1:1" x14ac:dyDescent="0.2">
      <c r="A38" s="5"/>
    </row>
    <row r="39" spans="1:1" x14ac:dyDescent="0.2">
      <c r="A39" s="5"/>
    </row>
    <row r="40" spans="1:1" x14ac:dyDescent="0.2">
      <c r="A40" s="5"/>
    </row>
    <row r="41" spans="1:1" x14ac:dyDescent="0.2">
      <c r="A41" s="5"/>
    </row>
    <row r="42" spans="1:1" x14ac:dyDescent="0.2">
      <c r="A42" s="5"/>
    </row>
    <row r="43" spans="1:1" x14ac:dyDescent="0.2">
      <c r="A43" s="5"/>
    </row>
    <row r="44" spans="1:1" x14ac:dyDescent="0.2">
      <c r="A44" s="5"/>
    </row>
    <row r="45" spans="1:1" x14ac:dyDescent="0.2">
      <c r="A45" s="5"/>
    </row>
    <row r="46" spans="1:1" x14ac:dyDescent="0.2">
      <c r="A46" s="5"/>
    </row>
    <row r="47" spans="1:1" x14ac:dyDescent="0.2">
      <c r="A47" s="5"/>
    </row>
    <row r="48" spans="1:1" x14ac:dyDescent="0.2">
      <c r="A48" s="5"/>
    </row>
    <row r="49" spans="1:1" x14ac:dyDescent="0.2">
      <c r="A49" s="5"/>
    </row>
    <row r="50" spans="1:1" x14ac:dyDescent="0.2">
      <c r="A50" s="5"/>
    </row>
    <row r="51" spans="1:1" x14ac:dyDescent="0.2">
      <c r="A51" s="5"/>
    </row>
    <row r="52" spans="1:1" x14ac:dyDescent="0.2">
      <c r="A52" s="5"/>
    </row>
    <row r="53" spans="1:1" x14ac:dyDescent="0.2">
      <c r="A53" s="5"/>
    </row>
    <row r="54" spans="1:1" x14ac:dyDescent="0.2">
      <c r="A54" s="5"/>
    </row>
    <row r="55" spans="1:1" x14ac:dyDescent="0.2">
      <c r="A55" s="5"/>
    </row>
    <row r="56" spans="1:1" x14ac:dyDescent="0.2">
      <c r="A56" s="5"/>
    </row>
    <row r="57" spans="1:1" x14ac:dyDescent="0.2">
      <c r="A57" s="5"/>
    </row>
  </sheetData>
  <mergeCells count="12">
    <mergeCell ref="A21:G21"/>
    <mergeCell ref="A11:A14"/>
    <mergeCell ref="A15:A18"/>
    <mergeCell ref="A1:G1"/>
    <mergeCell ref="A2:G2"/>
    <mergeCell ref="A20:G20"/>
    <mergeCell ref="A4:B6"/>
    <mergeCell ref="C4:C6"/>
    <mergeCell ref="D4:G4"/>
    <mergeCell ref="D5:F5"/>
    <mergeCell ref="A7:A10"/>
    <mergeCell ref="G5:G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138</vt:i4>
      </vt:variant>
    </vt:vector>
  </HeadingPairs>
  <TitlesOfParts>
    <vt:vector size="138" baseType="lpstr">
      <vt:lpstr>Carátula</vt:lpstr>
      <vt:lpstr>Índice</vt:lpstr>
      <vt:lpstr>Cuadro 7.2</vt:lpstr>
      <vt:lpstr>Cuadro 7.2.1</vt:lpstr>
      <vt:lpstr>Cuadro 7.2.2</vt:lpstr>
      <vt:lpstr>Cuadro 7.2.3</vt:lpstr>
      <vt:lpstr>Cuadro 7.2.4</vt:lpstr>
      <vt:lpstr>Cuadro 7.2.5</vt:lpstr>
      <vt:lpstr>Cuadro 7.2.6</vt:lpstr>
      <vt:lpstr>Cuadro 7.2.7</vt:lpstr>
      <vt:lpstr>Cuadro 7.2.8</vt:lpstr>
      <vt:lpstr>Cuadro 7.2.9</vt:lpstr>
      <vt:lpstr>Cuadro 7.2.10</vt:lpstr>
      <vt:lpstr>Cuadro 7.2.11</vt:lpstr>
      <vt:lpstr>Cuadro 7.2.12</vt:lpstr>
      <vt:lpstr>Cuadro 7.2.13</vt:lpstr>
      <vt:lpstr>Cuadro 7.2.14</vt:lpstr>
      <vt:lpstr>Cuadro 7.2.15</vt:lpstr>
      <vt:lpstr>Cuadro 7.2.16</vt:lpstr>
      <vt:lpstr>Cuadro 7.2.17</vt:lpstr>
      <vt:lpstr>Cuadro 7.2.18</vt:lpstr>
      <vt:lpstr>Cuadro 7.2.19</vt:lpstr>
      <vt:lpstr>Cuadro 7.2.20</vt:lpstr>
      <vt:lpstr>Cuadro 7.2.21</vt:lpstr>
      <vt:lpstr>Cuadro 7.2.22</vt:lpstr>
      <vt:lpstr>Cuadro 7.2.23</vt:lpstr>
      <vt:lpstr>Cuadro 7.2.24</vt:lpstr>
      <vt:lpstr>Cuadro 7.2.25</vt:lpstr>
      <vt:lpstr>Cuadro 7.2.26</vt:lpstr>
      <vt:lpstr>Cuadro 7.2.27</vt:lpstr>
      <vt:lpstr>Cuadro 7.2.28</vt:lpstr>
      <vt:lpstr>Cuadro 7.2.29</vt:lpstr>
      <vt:lpstr>Cuadro 7.2.30</vt:lpstr>
      <vt:lpstr>Cuadro 7.2.31</vt:lpstr>
      <vt:lpstr>Cuadro 7.2.32</vt:lpstr>
      <vt:lpstr>Cuadro 7.2.33</vt:lpstr>
      <vt:lpstr>Cuadro 7.2.34</vt:lpstr>
      <vt:lpstr>Cuadro 7.2.35</vt:lpstr>
      <vt:lpstr>Cuadro 7.2.36</vt:lpstr>
      <vt:lpstr>Cuadro 7.2.37</vt:lpstr>
      <vt:lpstr>Cuadro 7.2.38</vt:lpstr>
      <vt:lpstr>Cuadro 7.2.39</vt:lpstr>
      <vt:lpstr>Cuadro 7.2.40</vt:lpstr>
      <vt:lpstr>Cuadro 7.2.41</vt:lpstr>
      <vt:lpstr>Cuadro 7.2.42</vt:lpstr>
      <vt:lpstr>Cuadro 7.2.43</vt:lpstr>
      <vt:lpstr>Cuadro 7.2.44</vt:lpstr>
      <vt:lpstr>Cuadro 7.2.45</vt:lpstr>
      <vt:lpstr>Cuadro 7.2.46</vt:lpstr>
      <vt:lpstr>Cuadro 7.2.47</vt:lpstr>
      <vt:lpstr>Cuadro 7.2.48</vt:lpstr>
      <vt:lpstr>Cuadro 7.2.49</vt:lpstr>
      <vt:lpstr>Cuadro 7.2.50</vt:lpstr>
      <vt:lpstr>Cuadro 7.2.51</vt:lpstr>
      <vt:lpstr>Cuadro 7.2.52</vt:lpstr>
      <vt:lpstr>Cuadro 7.2.53</vt:lpstr>
      <vt:lpstr>Cuadro 7.2.54</vt:lpstr>
      <vt:lpstr>Cuadro 7.2.55</vt:lpstr>
      <vt:lpstr>Cuadro 7.2.56</vt:lpstr>
      <vt:lpstr>Cuadro 7.2.57</vt:lpstr>
      <vt:lpstr>Cuadro 7.2.58</vt:lpstr>
      <vt:lpstr>Cuadro 7.2.59</vt:lpstr>
      <vt:lpstr>Cuadro 7.2.60</vt:lpstr>
      <vt:lpstr>Cuadro 7.2.61</vt:lpstr>
      <vt:lpstr>Cuadro 7.2.62</vt:lpstr>
      <vt:lpstr>Cuadro 7.2.63</vt:lpstr>
      <vt:lpstr>Cuadro 7.2.64</vt:lpstr>
      <vt:lpstr>Cuadro 7.2.65</vt:lpstr>
      <vt:lpstr>Cuadro 7.2.66</vt:lpstr>
      <vt:lpstr>Cuadro 7.2.67</vt:lpstr>
      <vt:lpstr>Cuadro 7.2.68</vt:lpstr>
      <vt:lpstr>Cuadro 7.2.69</vt:lpstr>
      <vt:lpstr>Cuadro 7.2.70</vt:lpstr>
      <vt:lpstr>Cuadro 7.2.71</vt:lpstr>
      <vt:lpstr>Cuadro 7.2.72</vt:lpstr>
      <vt:lpstr>Cuadro 7.2.73</vt:lpstr>
      <vt:lpstr>Cuadro 7.2.74</vt:lpstr>
      <vt:lpstr>Cuadro 7.2.75</vt:lpstr>
      <vt:lpstr>Cuadro 7.2.76</vt:lpstr>
      <vt:lpstr>Cuadro 7.2.77</vt:lpstr>
      <vt:lpstr>Cuadro 7.2.78</vt:lpstr>
      <vt:lpstr>Cuadro 7.2.79</vt:lpstr>
      <vt:lpstr>Cuadro 7.2.80</vt:lpstr>
      <vt:lpstr>Cuadro 7.2.81</vt:lpstr>
      <vt:lpstr>Cuadro 7.2.82</vt:lpstr>
      <vt:lpstr>Cuadro 7.2.83</vt:lpstr>
      <vt:lpstr>Cuadro 7.2.84</vt:lpstr>
      <vt:lpstr>Cuadro 7.2.85</vt:lpstr>
      <vt:lpstr>Cuadro 7.2.86</vt:lpstr>
      <vt:lpstr>Cuadro 7.2.87</vt:lpstr>
      <vt:lpstr>Cuadro 7.2.88</vt:lpstr>
      <vt:lpstr>Cuadro 7.2.89</vt:lpstr>
      <vt:lpstr>Cuadro 7.2.90</vt:lpstr>
      <vt:lpstr>Cuadro 7.2.91</vt:lpstr>
      <vt:lpstr>Cuadro 7.2.92</vt:lpstr>
      <vt:lpstr>Cuadro 7.2.93</vt:lpstr>
      <vt:lpstr>Cuadro 7.2.94</vt:lpstr>
      <vt:lpstr>Cuadro 7.2.95</vt:lpstr>
      <vt:lpstr>Cuadro 7.2.96</vt:lpstr>
      <vt:lpstr>Cuadro 7.2.97</vt:lpstr>
      <vt:lpstr>Cuadro 7.2.98</vt:lpstr>
      <vt:lpstr>Cuadro 7.2.99</vt:lpstr>
      <vt:lpstr>Cuadro 7.2.100</vt:lpstr>
      <vt:lpstr>Cuadro 7.2.101</vt:lpstr>
      <vt:lpstr>Cuadro 7.2.102</vt:lpstr>
      <vt:lpstr>Cuadro 7.2.103</vt:lpstr>
      <vt:lpstr>Cuadro 7.2.104</vt:lpstr>
      <vt:lpstr>Cuadro 7.2.105</vt:lpstr>
      <vt:lpstr>Cuadro 7.2.106</vt:lpstr>
      <vt:lpstr>Cuadro 7.2.107</vt:lpstr>
      <vt:lpstr>Cuadro 7.2.108</vt:lpstr>
      <vt:lpstr>Cuadro 7.2.109</vt:lpstr>
      <vt:lpstr>Cuadro 7.2.110</vt:lpstr>
      <vt:lpstr>Cuadro 7.2.111</vt:lpstr>
      <vt:lpstr>Cuadro 7.2.112</vt:lpstr>
      <vt:lpstr>Cuadro 7.2.113</vt:lpstr>
      <vt:lpstr>Cuadro 7.2.114</vt:lpstr>
      <vt:lpstr>Cuadro 7.2.115</vt:lpstr>
      <vt:lpstr>Cuadro 7.2.116</vt:lpstr>
      <vt:lpstr>Cuadro 7.2.117</vt:lpstr>
      <vt:lpstr>Cuadro 7.2.118</vt:lpstr>
      <vt:lpstr>Cuadro 7.2.119</vt:lpstr>
      <vt:lpstr>Cuadro 7.2.120</vt:lpstr>
      <vt:lpstr>Cuadro 7.2.121</vt:lpstr>
      <vt:lpstr>Cuadro 7.2.122</vt:lpstr>
      <vt:lpstr>Cuadro 7.2.123</vt:lpstr>
      <vt:lpstr>Cuadro 7.2.124</vt:lpstr>
      <vt:lpstr>Cuadro 7.2.125</vt:lpstr>
      <vt:lpstr>Cuadro 7.2.126</vt:lpstr>
      <vt:lpstr>Cuadro 7.2.127</vt:lpstr>
      <vt:lpstr>Cuadro 7.2.128</vt:lpstr>
      <vt:lpstr>Cuadro 7.2.129</vt:lpstr>
      <vt:lpstr>Cuadro 7.2.130</vt:lpstr>
      <vt:lpstr>Cuadro 7.2.131</vt:lpstr>
      <vt:lpstr>Cuadro 7.2.132</vt:lpstr>
      <vt:lpstr>Cuadro 7.2.133</vt:lpstr>
      <vt:lpstr>Cuadro 7.2.134</vt:lpstr>
      <vt:lpstr>Cuadro 7.2.135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asepliarsky</dc:creator>
  <cp:lastModifiedBy>Montañana Silvio</cp:lastModifiedBy>
  <cp:revision>1</cp:revision>
  <dcterms:created xsi:type="dcterms:W3CDTF">2024-01-16T14:29:59Z</dcterms:created>
  <dcterms:modified xsi:type="dcterms:W3CDTF">2024-02-15T14:40:21Z</dcterms:modified>
</cp:coreProperties>
</file>