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9\"/>
    </mc:Choice>
  </mc:AlternateContent>
  <bookViews>
    <workbookView xWindow="-105" yWindow="-105" windowWidth="23250" windowHeight="12570"/>
  </bookViews>
  <sheets>
    <sheet name="Carátula" sheetId="138" r:id="rId1"/>
    <sheet name="Índice" sheetId="137" r:id="rId2"/>
    <sheet name="Cuadro 9.2" sheetId="1" r:id="rId3"/>
    <sheet name="Cuadro 9.2.1" sheetId="2" r:id="rId4"/>
    <sheet name="Cuadro 9.2.2" sheetId="3" r:id="rId5"/>
    <sheet name="Cuadro 9.2.3" sheetId="4" r:id="rId6"/>
    <sheet name="Cuadro 9.2.4" sheetId="5" r:id="rId7"/>
    <sheet name="Cuadro 9.2.5" sheetId="6" r:id="rId8"/>
    <sheet name="Cuadro 9.2.6" sheetId="7" r:id="rId9"/>
    <sheet name="Cuadro 9.2.7" sheetId="8" r:id="rId10"/>
    <sheet name="Cuadro 9.2.8" sheetId="9" r:id="rId11"/>
    <sheet name="Cuadro 9.2.9" sheetId="10" r:id="rId12"/>
    <sheet name="Cuadro 9.2.10" sheetId="11" r:id="rId13"/>
    <sheet name="Cuadro 9.2.11" sheetId="12" r:id="rId14"/>
    <sheet name="Cuadro 9.2.12" sheetId="13" r:id="rId15"/>
    <sheet name="Cuadro 9.2.13" sheetId="14" r:id="rId16"/>
    <sheet name="Cuadro 9.2.14" sheetId="15" r:id="rId17"/>
    <sheet name="Cuadro 9.2.15" sheetId="16" r:id="rId18"/>
    <sheet name="Cuadro 9.2.16" sheetId="17" r:id="rId19"/>
    <sheet name="Cuadro 9.2.17" sheetId="18" r:id="rId20"/>
    <sheet name="Cuadro 9.2.18" sheetId="19" r:id="rId21"/>
    <sheet name="Cuadro 9.2.19" sheetId="20" r:id="rId22"/>
    <sheet name="Cuadro 9.2.20" sheetId="21" r:id="rId23"/>
    <sheet name="Cuadro 9.2.21" sheetId="22" r:id="rId24"/>
    <sheet name="Cuadro 9.2.22" sheetId="23" r:id="rId25"/>
    <sheet name="Cuadro 9.2.23" sheetId="24" r:id="rId26"/>
    <sheet name="Cuadro 9.2.24" sheetId="25" r:id="rId27"/>
    <sheet name="Cuadro 9.2.25" sheetId="26" r:id="rId28"/>
    <sheet name="Cuadro 9.2.26" sheetId="27" r:id="rId29"/>
    <sheet name="Cuadro 9.2.27" sheetId="28" r:id="rId30"/>
    <sheet name="Cuadro 9.2.28" sheetId="29" r:id="rId31"/>
    <sheet name="Cuadro 9.2.29" sheetId="30" r:id="rId32"/>
    <sheet name="Cuadro 9.2.30" sheetId="31" r:id="rId33"/>
    <sheet name="Cuadro 9.2.31" sheetId="32" r:id="rId34"/>
    <sheet name="Cuadro 9.2.32" sheetId="33" r:id="rId35"/>
    <sheet name="Cuadro 9.2.33" sheetId="34" r:id="rId36"/>
    <sheet name="Cuadro 9.2.34" sheetId="35" r:id="rId37"/>
    <sheet name="Cuadro 9.2.35" sheetId="36" r:id="rId38"/>
    <sheet name="Cuadro 9.2.36" sheetId="37" r:id="rId39"/>
    <sheet name="Cuadro 9.2.37" sheetId="38" r:id="rId40"/>
    <sheet name="Cuadro 9.2.38" sheetId="39" r:id="rId41"/>
    <sheet name="Cuadro 9.2.39" sheetId="40" r:id="rId42"/>
    <sheet name="Cuadro 9.2.40" sheetId="41" r:id="rId43"/>
    <sheet name="Cuadro 9.2.41" sheetId="42" r:id="rId44"/>
    <sheet name="Cuadro 9.2.42" sheetId="43" r:id="rId45"/>
    <sheet name="Cuadro 9.2.43" sheetId="44" r:id="rId46"/>
    <sheet name="Cuadro 9.2.44" sheetId="45" r:id="rId47"/>
    <sheet name="Cuadro 9.2.45" sheetId="46" r:id="rId48"/>
    <sheet name="Cuadro 9.2.46" sheetId="47" r:id="rId49"/>
    <sheet name="Cuadro 9.2.47" sheetId="48" r:id="rId50"/>
    <sheet name="Cuadro 9.2.48" sheetId="49" r:id="rId51"/>
    <sheet name="Cuadro 9.2.49" sheetId="50" r:id="rId52"/>
    <sheet name="Cuadro 9.2.50" sheetId="51" r:id="rId53"/>
    <sheet name="Cuadro 9.2.51" sheetId="52" r:id="rId54"/>
    <sheet name="Cuadro 9.2.52" sheetId="53" r:id="rId55"/>
    <sheet name="Cuadro 9.2.53" sheetId="54" r:id="rId56"/>
    <sheet name="Cuadro 9.2.54" sheetId="55" r:id="rId57"/>
    <sheet name="Cuadro 9.2.55" sheetId="56" r:id="rId58"/>
    <sheet name="Cuadro 9.2.56" sheetId="57" r:id="rId59"/>
    <sheet name="Cuadro 9.2.57" sheetId="58" r:id="rId60"/>
    <sheet name="Cuadro 9.2.58" sheetId="59" r:id="rId61"/>
    <sheet name="Cuadro 9.2.59" sheetId="60" r:id="rId62"/>
    <sheet name="Cuadro 9.2.60" sheetId="61" r:id="rId63"/>
    <sheet name="Cuadro 9.2.61" sheetId="62" r:id="rId64"/>
    <sheet name="Cuadro 9.2.62" sheetId="63" r:id="rId65"/>
    <sheet name="Cuadro 9.2.63" sheetId="64" r:id="rId66"/>
    <sheet name="Cuadro 9.2.64" sheetId="65" r:id="rId67"/>
    <sheet name="Cuadro 9.2.65" sheetId="66" r:id="rId68"/>
    <sheet name="Cuadro 9.2.66" sheetId="67" r:id="rId69"/>
    <sheet name="Cuadro 9.2.67" sheetId="68" r:id="rId70"/>
    <sheet name="Cuadro 9.2.68" sheetId="69" r:id="rId71"/>
    <sheet name="Cuadro 9.2.69" sheetId="70" r:id="rId72"/>
    <sheet name="Cuadro 9.2.70" sheetId="71" r:id="rId73"/>
    <sheet name="Cuadro 9.2.71" sheetId="72" r:id="rId74"/>
    <sheet name="Cuadro 9.2.72" sheetId="73" r:id="rId75"/>
    <sheet name="Cuadro 9.2.73" sheetId="74" r:id="rId76"/>
    <sheet name="Cuadro 9.2.74" sheetId="75" r:id="rId77"/>
    <sheet name="Cuadro 9.2.75" sheetId="76" r:id="rId78"/>
    <sheet name="Cuadro 9.2.76" sheetId="77" r:id="rId79"/>
    <sheet name="Cuadro 9.2.77" sheetId="78" r:id="rId80"/>
    <sheet name="Cuadro 9.2.78" sheetId="79" r:id="rId81"/>
    <sheet name="Cuadro 9.2.79" sheetId="80" r:id="rId82"/>
    <sheet name="Cuadro 9.2.80" sheetId="81" r:id="rId83"/>
    <sheet name="Cuadro 9.2.81" sheetId="82" r:id="rId84"/>
    <sheet name="Cuadro 9.2.82" sheetId="83" r:id="rId85"/>
    <sheet name="Cuadro 9.2.83" sheetId="84" r:id="rId86"/>
    <sheet name="Cuadro 9.2.84" sheetId="85" r:id="rId87"/>
    <sheet name="Cuadro 9.2.85" sheetId="86" r:id="rId88"/>
    <sheet name="Cuadro 9.2.86" sheetId="87" r:id="rId89"/>
    <sheet name="Cuadro 9.2.87" sheetId="88" r:id="rId90"/>
    <sheet name="Cuadro 9.2.88" sheetId="89" r:id="rId91"/>
    <sheet name="Cuadro 9.2.89" sheetId="90" r:id="rId92"/>
    <sheet name="Cuadro 9.2.90" sheetId="91" r:id="rId93"/>
    <sheet name="Cuadro 9.2.91" sheetId="92" r:id="rId94"/>
    <sheet name="Cuadro 9.2.92" sheetId="93" r:id="rId95"/>
    <sheet name="Cuadro 9.2.93" sheetId="94" r:id="rId96"/>
    <sheet name="Cuadro 9.2.94" sheetId="95" r:id="rId97"/>
    <sheet name="Cuadro 9.2.95" sheetId="96" r:id="rId98"/>
    <sheet name="Cuadro 9.2.96" sheetId="97" r:id="rId99"/>
    <sheet name="Cuadro 9.2.97" sheetId="98" r:id="rId100"/>
    <sheet name="Cuadro 9.2.98" sheetId="99" r:id="rId101"/>
    <sheet name="Cuadro 9.2.99" sheetId="100" r:id="rId102"/>
    <sheet name="Cuadro 9.2.100" sheetId="101" r:id="rId103"/>
    <sheet name="Cuadro 9.2.101" sheetId="102" r:id="rId104"/>
    <sheet name="Cuadro 9.2.102" sheetId="103" r:id="rId105"/>
    <sheet name="Cuadro 9.2.103" sheetId="104" r:id="rId106"/>
    <sheet name="Cuadro 9.2.104" sheetId="105" r:id="rId107"/>
    <sheet name="Cuadro 9.2.105" sheetId="106" r:id="rId108"/>
    <sheet name="Cuadro 9.2.106" sheetId="107" r:id="rId109"/>
    <sheet name="Cuadro 9.2.107" sheetId="108" r:id="rId110"/>
    <sheet name="Cuadro 9.2.108" sheetId="109" r:id="rId111"/>
    <sheet name="Cuadro 9.2.109" sheetId="110" r:id="rId112"/>
    <sheet name="Cuadro 9.2.110" sheetId="111" r:id="rId113"/>
    <sheet name="Cuadro 9.2.111" sheetId="112" r:id="rId114"/>
    <sheet name="Cuadro 9.2.112" sheetId="113" r:id="rId115"/>
    <sheet name="Cuadro 9.2.113" sheetId="114" r:id="rId116"/>
    <sheet name="Cuadro 9.2.114" sheetId="115" r:id="rId117"/>
    <sheet name="Cuadro 9.2.115" sheetId="116" r:id="rId118"/>
    <sheet name="Cuadro 9.2.116" sheetId="117" r:id="rId119"/>
    <sheet name="Cuadro 9.2.117" sheetId="118" r:id="rId120"/>
    <sheet name="Cuadro 9.2.118" sheetId="119" r:id="rId121"/>
    <sheet name="Cuadro 9.2.119" sheetId="120" r:id="rId122"/>
    <sheet name="Cuadro 9.2.120" sheetId="121" r:id="rId123"/>
    <sheet name="Cuadro 9.2.121" sheetId="122" r:id="rId124"/>
    <sheet name="Cuadro 9.2.122" sheetId="123" r:id="rId125"/>
    <sheet name="Cuadro 9.2.123" sheetId="124" r:id="rId126"/>
    <sheet name="Cuadro 9.2.124" sheetId="125" r:id="rId127"/>
    <sheet name="Cuadro 9.2.125" sheetId="126" r:id="rId128"/>
    <sheet name="Cuadro 9.2.126" sheetId="127" r:id="rId129"/>
    <sheet name="Cuadro 9.2.127" sheetId="128" r:id="rId130"/>
    <sheet name="Cuadro 9.2.128" sheetId="129" r:id="rId131"/>
    <sheet name="Cuadro 9.2.129" sheetId="130" r:id="rId132"/>
    <sheet name="Cuadro 9.2.130" sheetId="131" r:id="rId133"/>
    <sheet name="Cuadro 9.2.131" sheetId="132" r:id="rId134"/>
    <sheet name="Cuadro 9.2.132" sheetId="133" r:id="rId135"/>
    <sheet name="Cuadro 9.2.133" sheetId="134" r:id="rId136"/>
    <sheet name="Cuadro 9.2.134" sheetId="135" r:id="rId137"/>
    <sheet name="Cuadro 9.2.135" sheetId="136" r:id="rId13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9" i="137" l="1"/>
  <c r="A138" i="137"/>
  <c r="A137" i="137"/>
  <c r="A136" i="137"/>
  <c r="A135" i="137"/>
  <c r="A134" i="137"/>
  <c r="A133" i="137"/>
  <c r="A132" i="137"/>
  <c r="A131" i="137"/>
  <c r="A130" i="137"/>
  <c r="A129" i="137"/>
  <c r="A128" i="137"/>
  <c r="A127" i="137"/>
  <c r="A126" i="137"/>
  <c r="A125" i="137"/>
  <c r="A124" i="137"/>
  <c r="A123" i="137"/>
  <c r="A122" i="137"/>
  <c r="A121" i="137"/>
  <c r="A120" i="137"/>
  <c r="A119" i="137"/>
  <c r="A118" i="137"/>
  <c r="A117" i="137"/>
  <c r="A116" i="137"/>
  <c r="A115" i="137"/>
  <c r="A114" i="137"/>
  <c r="A113" i="137"/>
  <c r="A112" i="137"/>
  <c r="A111" i="137"/>
  <c r="A110" i="137"/>
  <c r="A109" i="137"/>
  <c r="A108" i="137"/>
  <c r="A107" i="137"/>
  <c r="A106" i="137"/>
  <c r="A105" i="137"/>
  <c r="A104" i="137"/>
  <c r="A103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9" i="137"/>
  <c r="A88" i="137"/>
  <c r="A87" i="137"/>
  <c r="A86" i="137"/>
  <c r="A85" i="137"/>
  <c r="A84" i="137"/>
  <c r="A83" i="137"/>
  <c r="A82" i="137"/>
  <c r="A81" i="137"/>
  <c r="A80" i="137"/>
  <c r="A79" i="137"/>
  <c r="A78" i="137"/>
  <c r="A77" i="137"/>
  <c r="A76" i="137"/>
  <c r="A75" i="137"/>
  <c r="A74" i="137"/>
  <c r="A73" i="137"/>
  <c r="A72" i="137"/>
  <c r="A71" i="137"/>
  <c r="A70" i="137"/>
  <c r="A69" i="137"/>
  <c r="A68" i="137"/>
  <c r="A67" i="137"/>
  <c r="A66" i="137"/>
  <c r="A65" i="137"/>
  <c r="A64" i="137"/>
  <c r="A63" i="137"/>
  <c r="A62" i="137"/>
  <c r="A61" i="137"/>
  <c r="A60" i="137"/>
  <c r="A59" i="137"/>
  <c r="A58" i="137"/>
  <c r="A57" i="137"/>
  <c r="A56" i="137"/>
  <c r="A55" i="137"/>
  <c r="A54" i="137"/>
  <c r="A53" i="137"/>
  <c r="A52" i="137"/>
  <c r="A51" i="137"/>
  <c r="A50" i="137"/>
  <c r="A49" i="137"/>
  <c r="A48" i="137"/>
  <c r="A47" i="137"/>
  <c r="A46" i="137"/>
  <c r="A45" i="137"/>
  <c r="A44" i="137"/>
  <c r="A43" i="137"/>
  <c r="A42" i="137"/>
  <c r="A41" i="137"/>
  <c r="A40" i="137"/>
  <c r="A39" i="137"/>
  <c r="A38" i="137"/>
  <c r="A37" i="137"/>
  <c r="A36" i="137"/>
  <c r="A35" i="137"/>
  <c r="A34" i="137"/>
  <c r="A33" i="137"/>
  <c r="A32" i="137"/>
  <c r="A31" i="137"/>
  <c r="A30" i="137"/>
  <c r="A29" i="137"/>
  <c r="A28" i="137"/>
  <c r="A27" i="137"/>
  <c r="A26" i="137"/>
  <c r="A25" i="137"/>
  <c r="A24" i="137"/>
  <c r="A23" i="137"/>
  <c r="A22" i="137"/>
  <c r="A21" i="137"/>
  <c r="A20" i="137"/>
  <c r="A19" i="137"/>
  <c r="A18" i="137"/>
  <c r="A17" i="137"/>
  <c r="A16" i="137"/>
  <c r="A15" i="137"/>
  <c r="A14" i="137"/>
  <c r="A13" i="137"/>
  <c r="A12" i="137"/>
  <c r="A11" i="137"/>
  <c r="A10" i="137"/>
  <c r="A9" i="137"/>
  <c r="A8" i="137"/>
  <c r="A7" i="137"/>
  <c r="A6" i="137"/>
  <c r="A5" i="137"/>
  <c r="A4" i="137"/>
</calcChain>
</file>

<file path=xl/sharedStrings.xml><?xml version="1.0" encoding="utf-8"?>
<sst xmlns="http://schemas.openxmlformats.org/spreadsheetml/2006/main" count="15624" uniqueCount="167">
  <si>
    <t>Censo Nacional de Población, Hogares y Viviendas 2022</t>
  </si>
  <si>
    <t>Cuadro 9.2. Provincia de  Buenos Aires.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</si>
  <si>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</si>
  <si>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</si>
  <si>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</si>
  <si>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</si>
  <si>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</si>
  <si>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</si>
  <si>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</si>
  <si>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</si>
  <si>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</si>
  <si>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</si>
  <si>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</si>
  <si>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</si>
  <si>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</si>
  <si>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</si>
  <si>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</si>
  <si>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</si>
  <si>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</si>
  <si>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9.2.1. Provincia de  Buenos Aires, partido de Adolfo Alsina. Población ocupada de 14 años y más en viviendas particulares, por categoría ocupacional, según sexo registrado al nacer y cobertura de salud. Año 2022</t>
  </si>
  <si>
    <t>-</t>
  </si>
  <si>
    <t>Cuadro 9.2.2. Provincia de  Buenos Aires, partido de Adolfo Gonzales Chaves. Población ocupada de 14 años y más en viviendas particulares, por categoría ocupacional, según sexo registrado al nacer y cobertura de salud. Año 2022</t>
  </si>
  <si>
    <t>Cuadro 9.2.3. Provincia de  Buenos Aires, partido de Alberti. Población ocupada de 14 años y más en viviendas particulares, por categoría ocupacional, según sexo registrado al nacer y cobertura de salud. Año 2022</t>
  </si>
  <si>
    <t>Cuadro 9.2.4. Provincia de  Buenos Aires, partido de Almirante Brown. Población ocupada de 14 años y más en viviendas particulares, por categoría ocupacional, según sexo registrado al nacer y cobertura de salud. Año 2022</t>
  </si>
  <si>
    <t>Cuadro 9.2.5. Provincia de  Buenos Aires, partido de Arrecifes. Población ocupada de 14 años y más en viviendas particulares, por categoría ocupacional, según sexo registrado al nacer y cobertura de salud. Año 2022</t>
  </si>
  <si>
    <t>Cuadro 9.2.6. Provincia de  Buenos Aires, partido de Avellaneda. Población ocupada de 14 años y más en viviendas particulares, por categoría ocupacional, según sexo registrado al nacer y cobertura de salud. Año 2022</t>
  </si>
  <si>
    <t>Cuadro 9.2.7. Provincia de  Buenos Aires, partido de Ayacucho. Población ocupada de 14 años y más en viviendas particulares, por categoría ocupacional, según sexo registrado al nacer y cobertura de salud. Año 2022</t>
  </si>
  <si>
    <t>Cuadro 9.2.8. Provincia de  Buenos Aires, partido de Azul. Población ocupada de 14 años y más en viviendas particulares, por categoría ocupacional, según sexo registrado al nacer y cobertura de salud. Año 2022</t>
  </si>
  <si>
    <t>Cuadro 9.2.9. Provincia de  Buenos Aires, partido de Bahía Blanca. Población ocupada de 14 años y más en viviendas particulares, por categoría ocupacional, según sexo registrado al nacer y cobertura de salud. Año 2022</t>
  </si>
  <si>
    <t>Cuadro 9.2.10. Provincia de  Buenos Aires, partido de Balcarce. Población ocupada de 14 años y más en viviendas particulares, por categoría ocupacional, según sexo registrado al nacer y cobertura de salud. Año 2022</t>
  </si>
  <si>
    <t>Cuadro 9.2.11. Provincia de  Buenos Aires, partido de Baradero. Población ocupada de 14 años y más en viviendas particulares, por categoría ocupacional, según sexo registrado al nacer y cobertura de salud. Año 2022</t>
  </si>
  <si>
    <t>Cuadro 9.2.12. Provincia de  Buenos Aires, partido de Benito Juárez. Población ocupada de 14 años y más en viviendas particulares, por categoría ocupacional, según sexo registrado al nacer y cobertura de salud. Año 2022</t>
  </si>
  <si>
    <t>Cuadro 9.2.13. Provincia de  Buenos Aires, partido de Berazategui. Población ocupada de 14 años y más en viviendas particulares, por categoría ocupacional, según sexo registrado al nacer y cobertura de salud. Año 2022</t>
  </si>
  <si>
    <t>Cuadro 9.2.14. Provincia de  Buenos Aires, partido de Berisso. Población ocupada de 14 años y más en viviendas particulares, por categoría ocupacional, según sexo registrado al nacer y cobertura de salud. Año 2022</t>
  </si>
  <si>
    <t>Cuadro 9.2.15. Provincia de  Buenos Aires, partido de Bolívar. Población ocupada de 14 años y más en viviendas particulares, por categoría ocupacional, según sexo registrado al nacer y cobertura de salud. Año 2022</t>
  </si>
  <si>
    <t>Cuadro 9.2.16. Provincia de  Buenos Aires, partido de Bragado. Población ocupada de 14 años y más en viviendas particulares, por categoría ocupacional, según sexo registrado al nacer y cobertura de salud. Año 2022</t>
  </si>
  <si>
    <t>Cuadro 9.2.17. Provincia de  Buenos Aires, partido de Brandsen. Población ocupada de 14 años y más en viviendas particulares, por categoría ocupacional, según sexo registrado al nacer y cobertura de salud. Año 2022</t>
  </si>
  <si>
    <t>Cuadro 9.2.18. Provincia de  Buenos Aires, partido de Campana. Población ocupada de 14 años y más en viviendas particulares, por categoría ocupacional, según sexo registrado al nacer y cobertura de salud. Año 2022</t>
  </si>
  <si>
    <t>Cuadro 9.2.19. Provincia de  Buenos Aires, partido de Cañuelas. Población ocupada de 14 años y más en viviendas particulares, por categoría ocupacional, según sexo registrado al nacer y cobertura de salud. Año 2022</t>
  </si>
  <si>
    <t>Cuadro 9.2.20. Provincia de  Buenos Aires, partido de Capitán Sarmiento. Población ocupada de 14 años y más en viviendas particulares, por categoría ocupacional, según sexo registrado al nacer y cobertura de salud. Año 2022</t>
  </si>
  <si>
    <t>Cuadro 9.2.21. Provincia de  Buenos Aires, partido de Carlos Casares. Población ocupada de 14 años y más en viviendas particulares, por categoría ocupacional, según sexo registrado al nacer y cobertura de salud. Año 2022</t>
  </si>
  <si>
    <t>Cuadro 9.2.22. Provincia de  Buenos Aires, partido de Carlos Tejedor. Población ocupada de 14 años y más en viviendas particulares, por categoría ocupacional, según sexo registrado al nacer y cobertura de salud. Año 2022</t>
  </si>
  <si>
    <t>Cuadro 9.2.23. Provincia de  Buenos Aires, partido de Carmen de Areco. Población ocupada de 14 años y más en viviendas particulares, por categoría ocupacional, según sexo registrado al nacer y cobertura de salud. Año 2022</t>
  </si>
  <si>
    <t>Cuadro 9.2.24. Provincia de  Buenos Aires, partido de Castelli. Población ocupada de 14 años y más en viviendas particulares, por categoría ocupacional, según sexo registrado al nacer y cobertura de salud. Año 2022</t>
  </si>
  <si>
    <t>Cuadro 9.2.25. Provincia de  Buenos Aires, partido de Chacabuco. Población ocupada de 14 años y más en viviendas particulares, por categoría ocupacional, según sexo registrado al nacer y cobertura de salud. Año 2022</t>
  </si>
  <si>
    <t>Cuadro 9.2.26. Provincia de  Buenos Aires, partido de Chascomús. Población ocupada de 14 años y más en viviendas particulares, por categoría ocupacional, según sexo registrado al nacer y cobertura de salud. Año 2022</t>
  </si>
  <si>
    <t>Cuadro 9.2.27. Provincia de  Buenos Aires, partido de Chivilcoy. Población ocupada de 14 años y más en viviendas particulares, por categoría ocupacional, según sexo registrado al nacer y cobertura de salud. Año 2022</t>
  </si>
  <si>
    <t>Cuadro 9.2.28. Provincia de  Buenos Aires, partido de Colón. Población ocupada de 14 años y más en viviendas particulares, por categoría ocupacional, según sexo registrado al nacer y cobertura de salud. Año 2022</t>
  </si>
  <si>
    <t>Cuadro 9.2.29. Provincia de  Buenos Aires, partido de Coronel de Marina Leonardo Rosales. Población ocupada de 14 años y más en viviendas particulares, por categoría ocupacional, según sexo registrado al nacer y cobertura de salud. Año 2022</t>
  </si>
  <si>
    <t>Cuadro 9.2.30. Provincia de  Buenos Aires, partido de Coronel Dorrego. Población ocupada de 14 años y más en viviendas particulares, por categoría ocupacional, según sexo registrado al nacer y cobertura de salud. Año 2022</t>
  </si>
  <si>
    <t>Cuadro 9.2.31. Provincia de  Buenos Aires, partido de Coronel Pringles. Población ocupada de 14 años y más en viviendas particulares, por categoría ocupacional, según sexo registrado al nacer y cobertura de salud. Año 2022</t>
  </si>
  <si>
    <t>Cuadro 9.2.32. Provincia de  Buenos Aires, partido de Coronel Suárez. Población ocupada de 14 años y más en viviendas particulares, por categoría ocupacional, según sexo registrado al nacer y cobertura de salud. Año 2022</t>
  </si>
  <si>
    <t>Cuadro 9.2.33. Provincia de  Buenos Aires, partido de Daireaux. Población ocupada de 14 años y más en viviendas particulares, por categoría ocupacional, según sexo registrado al nacer y cobertura de salud. Año 2022</t>
  </si>
  <si>
    <t>Cuadro 9.2.34. Provincia de  Buenos Aires, partido de Dolores. Población ocupada de 14 años y más en viviendas particulares, por categoría ocupacional, según sexo registrado al nacer y cobertura de salud. Año 2022</t>
  </si>
  <si>
    <t>Cuadro 9.2.35. Provincia de  Buenos Aires, partido de Ensenada. Población ocupada de 14 años y más en viviendas particulares, por categoría ocupacional, según sexo registrado al nacer y cobertura de salud. Año 2022</t>
  </si>
  <si>
    <t>Cuadro 9.2.36. Provincia de  Buenos Aires, partido de Escobar. Población ocupada de 14 años y más en viviendas particulares, por categoría ocupacional, según sexo registrado al nacer y cobertura de salud. Año 2022</t>
  </si>
  <si>
    <t>Cuadro 9.2.37. Provincia de  Buenos Aires, partido de Esteban Echeverría. Población ocupada de 14 años y más en viviendas particulares, por categoría ocupacional, según sexo registrado al nacer y cobertura de salud. Año 2022</t>
  </si>
  <si>
    <t>Cuadro 9.2.38. Provincia de  Buenos Aires, partido de Exaltación de la Cruz. Población ocupada de 14 años y más en viviendas particulares, por categoría ocupacional, según sexo registrado al nacer y cobertura de salud. Año 2022</t>
  </si>
  <si>
    <t>Cuadro 9.2.39. Provincia de  Buenos Aires, partido de Ezeiza. Población ocupada de 14 años y más en viviendas particulares, por categoría ocupacional, según sexo registrado al nacer y cobertura de salud. Año 2022</t>
  </si>
  <si>
    <t>Cuadro 9.2.40. Provincia de  Buenos Aires, partido de Florencio Varela. Población ocupada de 14 años y más en viviendas particulares, por categoría ocupacional, según sexo registrado al nacer y cobertura de salud. Año 2022</t>
  </si>
  <si>
    <t>Cuadro 9.2.41. Provincia de  Buenos Aires, partido de Florentino Ameghino. Población ocupada de 14 años y más en viviendas particulares, por categoría ocupacional, según sexo registrado al nacer y cobertura de salud. Año 2022</t>
  </si>
  <si>
    <t>Cuadro 9.2.42. Provincia de  Buenos Aires, partido de General Alvarado. Población ocupada de 14 años y más en viviendas particulares, por categoría ocupacional, según sexo registrado al nacer y cobertura de salud. Año 2022</t>
  </si>
  <si>
    <t>Cuadro 9.2.43. Provincia de  Buenos Aires, partido de General Alvear. Población ocupada de 14 años y más en viviendas particulares, por categoría ocupacional, según sexo registrado al nacer y cobertura de salud. Año 2022</t>
  </si>
  <si>
    <t>Cuadro 9.2.44. Provincia de  Buenos Aires, partido de General Arenales. Población ocupada de 14 años y más en viviendas particulares, por categoría ocupacional, según sexo registrado al nacer y cobertura de salud. Año 2022</t>
  </si>
  <si>
    <t>Cuadro 9.2.45. Provincia de  Buenos Aires, partido de General Belgrano. Población ocupada de 14 años y más en viviendas particulares, por categoría ocupacional, según sexo registrado al nacer y cobertura de salud. Año 2022</t>
  </si>
  <si>
    <t>Cuadro 9.2.46. Provincia de  Buenos Aires, partido de General Guido. Población ocupada de 14 años y más en viviendas particulares, por categoría ocupacional, según sexo registrado al nacer y cobertura de salud. Año 2022</t>
  </si>
  <si>
    <t>Cuadro 9.2.47. Provincia de  Buenos Aires, partido de General Juan Madariaga. Población ocupada de 14 años y más en viviendas particulares, por categoría ocupacional, según sexo registrado al nacer y cobertura de salud. Año 2022</t>
  </si>
  <si>
    <t>Cuadro 9.2.48. Provincia de  Buenos Aires, partido de General La Madrid. Población ocupada de 14 años y más en viviendas particulares, por categoría ocupacional, según sexo registrado al nacer y cobertura de salud. Año 2022</t>
  </si>
  <si>
    <t>Cuadro 9.2.49. Provincia de  Buenos Aires, partido de General Las Heras. Población ocupada de 14 años y más en viviendas particulares, por categoría ocupacional, según sexo registrado al nacer y cobertura de salud. Año 2022</t>
  </si>
  <si>
    <t>Cuadro 9.2.50. Provincia de  Buenos Aires, partido de General Lavalle. Población ocupada de 14 años y más en viviendas particulares, por categoría ocupacional, según sexo registrado al nacer y cobertura de salud. Año 2022</t>
  </si>
  <si>
    <t>Cuadro 9.2.51. Provincia de  Buenos Aires, partido de General Paz. Población ocupada de 14 años y más en viviendas particulares, por categoría ocupacional, según sexo registrado al nacer y cobertura de salud. Año 2022</t>
  </si>
  <si>
    <t>Cuadro 9.2.52. Provincia de  Buenos Aires, partido de General Pinto. Población ocupada de 14 años y más en viviendas particulares, por categoría ocupacional, según sexo registrado al nacer y cobertura de salud. Año 2022</t>
  </si>
  <si>
    <t>Cuadro 9.2.53. Provincia de  Buenos Aires, partido de General Pueyrredón. Población ocupada de 14 años y más en viviendas particulares, por categoría ocupacional, según sexo registrado al nacer y cobertura de salud. Año 2022</t>
  </si>
  <si>
    <t>Cuadro 9.2.54. Provincia de  Buenos Aires, partido de General Rodríguez. Población ocupada de 14 años y más en viviendas particulares, por categoría ocupacional, según sexo registrado al nacer y cobertura de salud. Año 2022</t>
  </si>
  <si>
    <t>Cuadro 9.2.55. Provincia de  Buenos Aires, partido de General San Martín. Población ocupada de 14 años y más en viviendas particulares, por categoría ocupacional, según sexo registrado al nacer y cobertura de salud. Año 2022</t>
  </si>
  <si>
    <t>Cuadro 9.2.56. Provincia de  Buenos Aires, partido de General Viamonte. Población ocupada de 14 años y más en viviendas particulares, por categoría ocupacional, según sexo registrado al nacer y cobertura de salud. Año 2022</t>
  </si>
  <si>
    <t>Cuadro 9.2.57. Provincia de  Buenos Aires, partido de General Villegas. Población ocupada de 14 años y más en viviendas particulares, por categoría ocupacional, según sexo registrado al nacer y cobertura de salud. Año 2022</t>
  </si>
  <si>
    <t>Cuadro 9.2.58. Provincia de  Buenos Aires, partido de Guaminí. Población ocupada de 14 años y más en viviendas particulares, por categoría ocupacional, según sexo registrado al nacer y cobertura de salud. Año 2022</t>
  </si>
  <si>
    <t>Cuadro 9.2.59. Provincia de  Buenos Aires, partido de Hipólito Yrigoyen. Población ocupada de 14 años y más en viviendas particulares, por categoría ocupacional, según sexo registrado al nacer y cobertura de salud. Año 2022</t>
  </si>
  <si>
    <t>Cuadro 9.2.60. Provincia de  Buenos Aires, partido de Hurlingham. Población ocupada de 14 años y más en viviendas particulares, por categoría ocupacional, según sexo registrado al nacer y cobertura de salud. Año 2022</t>
  </si>
  <si>
    <t>Cuadro 9.2.61. Provincia de  Buenos Aires, partido de Ituzaingó. Población ocupada de 14 años y más en viviendas particulares, por categoría ocupacional, según sexo registrado al nacer y cobertura de salud. Año 2022</t>
  </si>
  <si>
    <t>Cuadro 9.2.62. Provincia de  Buenos Aires, partido de José C. Paz. Población ocupada de 14 años y más en viviendas particulares, por categoría ocupacional, según sexo registrado al nacer y cobertura de salud. Año 2022</t>
  </si>
  <si>
    <t>Cuadro 9.2.63. Provincia de  Buenos Aires, partido de Junín. Población ocupada de 14 años y más en viviendas particulares, por categoría ocupacional, según sexo registrado al nacer y cobertura de salud. Año 2022</t>
  </si>
  <si>
    <t>Cuadro 9.2.64. Provincia de  Buenos Aires, partido de La Costa. Población ocupada de 14 años y más en viviendas particulares, por categoría ocupacional, según sexo registrado al nacer y cobertura de salud. Año 2022</t>
  </si>
  <si>
    <t>Cuadro 9.2.65. Provincia de  Buenos Aires, partido de La Matanza. Población ocupada de 14 años y más en viviendas particulares, por categoría ocupacional, según sexo registrado al nacer y cobertura de salud. Año 2022</t>
  </si>
  <si>
    <t>Cuadro 9.2.66. Provincia de  Buenos Aires, partido de Lanús. Población ocupada de 14 años y más en viviendas particulares, por categoría ocupacional, según sexo registrado al nacer y cobertura de salud. Año 2022</t>
  </si>
  <si>
    <t>Cuadro 9.2.67. Provincia de  Buenos Aires, partido de La Plata. Población ocupada de 14 años y más en viviendas particulares, por categoría ocupacional, según sexo registrado al nacer y cobertura de salud. Año 2022</t>
  </si>
  <si>
    <t>Cuadro 9.2.68. Provincia de  Buenos Aires, partido de Laprida. Población ocupada de 14 años y más en viviendas particulares, por categoría ocupacional, según sexo registrado al nacer y cobertura de salud. Año 2022</t>
  </si>
  <si>
    <t>Cuadro 9.2.69. Provincia de  Buenos Aires, partido de Las Flores. Población ocupada de 14 años y más en viviendas particulares, por categoría ocupacional, según sexo registrado al nacer y cobertura de salud. Año 2022</t>
  </si>
  <si>
    <t>Cuadro 9.2.70. Provincia de  Buenos Aires, partido de Leandro N. Alem. Población ocupada de 14 años y más en viviendas particulares, por categoría ocupacional, según sexo registrado al nacer y cobertura de salud. Año 2022</t>
  </si>
  <si>
    <t>Cuadro 9.2.71. Provincia de  Buenos Aires, partido de Lezama. Población ocupada de 14 años y más en viviendas particulares, por categoría ocupacional, según sexo registrado al nacer y cobertura de salud. Año 2022</t>
  </si>
  <si>
    <t>Cuadro 9.2.72. Provincia de  Buenos Aires, partido de Lincoln. Población ocupada de 14 años y más en viviendas particulares, por categoría ocupacional, según sexo registrado al nacer y cobertura de salud. Año 2022</t>
  </si>
  <si>
    <t>Cuadro 9.2.73. Provincia de  Buenos Aires, partido de Lobería. Población ocupada de 14 años y más en viviendas particulares, por categoría ocupacional, según sexo registrado al nacer y cobertura de salud. Año 2022</t>
  </si>
  <si>
    <t>Cuadro 9.2.74. Provincia de  Buenos Aires, partido de Lobos. Población ocupada de 14 años y más en viviendas particulares, por categoría ocupacional, según sexo registrado al nacer y cobertura de salud. Año 2022</t>
  </si>
  <si>
    <t>Cuadro 9.2.75. Provincia de  Buenos Aires, partido de Lomas de Zamora. Población ocupada de 14 años y más en viviendas particulares, por categoría ocupacional, según sexo registrado al nacer y cobertura de salud. Año 2022</t>
  </si>
  <si>
    <t>Cuadro 9.2.76. Provincia de  Buenos Aires, partido de Luján. Población ocupada de 14 años y más en viviendas particulares, por categoría ocupacional, según sexo registrado al nacer y cobertura de salud. Año 2022</t>
  </si>
  <si>
    <t>Cuadro 9.2.77. Provincia de  Buenos Aires, partido de Magdalena. Población ocupada de 14 años y más en viviendas particulares, por categoría ocupacional, según sexo registrado al nacer y cobertura de salud. Año 2022</t>
  </si>
  <si>
    <t>Cuadro 9.2.78. Provincia de  Buenos Aires, partido de Maipú. Población ocupada de 14 años y más en viviendas particulares, por categoría ocupacional, según sexo registrado al nacer y cobertura de salud. Año 2022</t>
  </si>
  <si>
    <t>Cuadro 9.2.79. Provincia de  Buenos Aires, partido de Malvinas Argentinas. Población ocupada de 14 años y más en viviendas particulares, por categoría ocupacional, según sexo registrado al nacer y cobertura de salud. Año 2022</t>
  </si>
  <si>
    <t>Cuadro 9.2.80. Provincia de  Buenos Aires, partido de Mar Chiquita. Población ocupada de 14 años y más en viviendas particulares, por categoría ocupacional, según sexo registrado al nacer y cobertura de salud. Año 2022</t>
  </si>
  <si>
    <t>Cuadro 9.2.81. Provincia de  Buenos Aires, partido de Marcos Paz. Población ocupada de 14 años y más en viviendas particulares, por categoría ocupacional, según sexo registrado al nacer y cobertura de salud. Año 2022</t>
  </si>
  <si>
    <t>Cuadro 9.2.82. Provincia de  Buenos Aires, partido de Mercedes. Población ocupada de 14 años y más en viviendas particulares, por categoría ocupacional, según sexo registrado al nacer y cobertura de salud. Año 2022</t>
  </si>
  <si>
    <t>Cuadro 9.2.83. Provincia de  Buenos Aires, partido de Merlo. Población ocupada de 14 años y más en viviendas particulares, por categoría ocupacional, según sexo registrado al nacer y cobertura de salud. Año 2022</t>
  </si>
  <si>
    <t>Cuadro 9.2.84. Provincia de  Buenos Aires, partido de Monte. Población ocupada de 14 años y más en viviendas particulares, por categoría ocupacional, según sexo registrado al nacer y cobertura de salud. Año 2022</t>
  </si>
  <si>
    <t>Cuadro 9.2.85. Provincia de  Buenos Aires, partido de Monte Hermoso. Población ocupada de 14 años y más en viviendas particulares, por categoría ocupacional, según sexo registrado al nacer y cobertura de salud. Año 2022</t>
  </si>
  <si>
    <t>Cuadro 9.2.86. Provincia de  Buenos Aires, partido de Moreno. Población ocupada de 14 años y más en viviendas particulares, por categoría ocupacional, según sexo registrado al nacer y cobertura de salud. Año 2022</t>
  </si>
  <si>
    <t>Cuadro 9.2.87. Provincia de  Buenos Aires, partido de Morón. Población ocupada de 14 años y más en viviendas particulares, por categoría ocupacional, según sexo registrado al nacer y cobertura de salud. Año 2022</t>
  </si>
  <si>
    <t>Cuadro 9.2.88. Provincia de  Buenos Aires, partido de Navarro. Población ocupada de 14 años y más en viviendas particulares, por categoría ocupacional, según sexo registrado al nacer y cobertura de salud. Año 2022</t>
  </si>
  <si>
    <t>Cuadro 9.2.89. Provincia de  Buenos Aires, partido de Necochea. Población ocupada de 14 años y más en viviendas particulares, por categoría ocupacional, según sexo registrado al nacer y cobertura de salud. Año 2022</t>
  </si>
  <si>
    <t>Cuadro 9.2.90. Provincia de  Buenos Aires, partido de 9 de Julio. Población ocupada de 14 años y más en viviendas particulares, por categoría ocupacional, según sexo registrado al nacer y cobertura de salud. Año 2022</t>
  </si>
  <si>
    <t>Cuadro 9.2.91. Provincia de  Buenos Aires, partido de Olavarría. Población ocupada de 14 años y más en viviendas particulares, por categoría ocupacional, según sexo registrado al nacer y cobertura de salud. Año 2022</t>
  </si>
  <si>
    <t>Cuadro 9.2.92. Provincia de  Buenos Aires, partido de Patagones. Población ocupada de 14 años y más en viviendas particulares, por categoría ocupacional, según sexo registrado al nacer y cobertura de salud. Año 2022</t>
  </si>
  <si>
    <t>Cuadro 9.2.93. Provincia de  Buenos Aires, partido de Pehuajó. Población ocupada de 14 años y más en viviendas particulares, por categoría ocupacional, según sexo registrado al nacer y cobertura de salud. Año 2022</t>
  </si>
  <si>
    <t>Cuadro 9.2.94. Provincia de  Buenos Aires, partido de Pellegrini. Población ocupada de 14 años y más en viviendas particulares, por categoría ocupacional, según sexo registrado al nacer y cobertura de salud. Año 2022</t>
  </si>
  <si>
    <t>Cuadro 9.2.95. Provincia de  Buenos Aires, partido de Pergamino. Población ocupada de 14 años y más en viviendas particulares, por categoría ocupacional, según sexo registrado al nacer y cobertura de salud. Año 2022</t>
  </si>
  <si>
    <t>Cuadro 9.2.96. Provincia de  Buenos Aires, partido de Pila. Población ocupada de 14 años y más en viviendas particulares, por categoría ocupacional, según sexo registrado al nacer y cobertura de salud. Año 2022</t>
  </si>
  <si>
    <t>Cuadro 9.2.97. Provincia de  Buenos Aires, partido de Pilar. Población ocupada de 14 años y más en viviendas particulares, por categoría ocupacional, según sexo registrado al nacer y cobertura de salud. Año 2022</t>
  </si>
  <si>
    <t>Cuadro 9.2.98. Provincia de  Buenos Aires, partido de Pinamar. Población ocupada de 14 años y más en viviendas particulares, por categoría ocupacional, según sexo registrado al nacer y cobertura de salud. Año 2022</t>
  </si>
  <si>
    <t>Cuadro 9.2.99. Provincia de  Buenos Aires, partido de Presidente Perón. Población ocupada de 14 años y más en viviendas particulares, por categoría ocupacional, según sexo registrado al nacer y cobertura de salud. Año 2022</t>
  </si>
  <si>
    <t>Cuadro 9.2.100. Provincia de  Buenos Aires, partido de Puan. Población ocupada de 14 años y más en viviendas particulares, por categoría ocupacional, según sexo registrado al nacer y cobertura de salud. Año 2022</t>
  </si>
  <si>
    <t>Cuadro 9.2.101. Provincia de  Buenos Aires, partido de Punta Indio. Población ocupada de 14 años y más en viviendas particulares, por categoría ocupacional, según sexo registrado al nacer y cobertura de salud. Año 2022</t>
  </si>
  <si>
    <t>Cuadro 9.2.102. Provincia de  Buenos Aires, partido de Quilmes. Población ocupada de 14 años y más en viviendas particulares, por categoría ocupacional, según sexo registrado al nacer y cobertura de salud. Año 2022</t>
  </si>
  <si>
    <t>Cuadro 9.2.103. Provincia de  Buenos Aires, partido de Ramallo. Población ocupada de 14 años y más en viviendas particulares, por categoría ocupacional, según sexo registrado al nacer y cobertura de salud. Año 2022</t>
  </si>
  <si>
    <t>Cuadro 9.2.104. Provincia de  Buenos Aires, partido de Rauch. Población ocupada de 14 años y más en viviendas particulares, por categoría ocupacional, según sexo registrado al nacer y cobertura de salud. Año 2022</t>
  </si>
  <si>
    <t>Cuadro 9.2.105. Provincia de  Buenos Aires, partido de Rivadavia. Población ocupada de 14 años y más en viviendas particulares, por categoría ocupacional, según sexo registrado al nacer y cobertura de salud. Año 2022</t>
  </si>
  <si>
    <t>Cuadro 9.2.106. Provincia de  Buenos Aires, partido de Rojas. Población ocupada de 14 años y más en viviendas particulares, por categoría ocupacional, según sexo registrado al nacer y cobertura de salud. Año 2022</t>
  </si>
  <si>
    <t>Cuadro 9.2.107. Provincia de  Buenos Aires, partido de Roque Pérez. Población ocupada de 14 años y más en viviendas particulares, por categoría ocupacional, según sexo registrado al nacer y cobertura de salud. Año 2022</t>
  </si>
  <si>
    <t>Cuadro 9.2.108. Provincia de  Buenos Aires, partido de Saavedra. Población ocupada de 14 años y más en viviendas particulares, por categoría ocupacional, según sexo registrado al nacer y cobertura de salud. Año 2022</t>
  </si>
  <si>
    <t>Cuadro 9.2.109. Provincia de  Buenos Aires, partido de Saladillo. Población ocupada de 14 años y más en viviendas particulares, por categoría ocupacional, según sexo registrado al nacer y cobertura de salud. Año 2022</t>
  </si>
  <si>
    <t>Cuadro 9.2.110. Provincia de  Buenos Aires, partido de Salto. Población ocupada de 14 años y más en viviendas particulares, por categoría ocupacional, según sexo registrado al nacer y cobertura de salud. Año 2022</t>
  </si>
  <si>
    <t>Cuadro 9.2.111. Provincia de  Buenos Aires, partido de Salliqueló. Población ocupada de 14 años y más en viviendas particulares, por categoría ocupacional, según sexo registrado al nacer y cobertura de salud. Año 2022</t>
  </si>
  <si>
    <t>Cuadro 9.2.112. Provincia de  Buenos Aires, partido de San Andrés de Giles. Población ocupada de 14 años y más en viviendas particulares, por categoría ocupacional, según sexo registrado al nacer y cobertura de salud. Año 2022</t>
  </si>
  <si>
    <t>Cuadro 9.2.113. Provincia de  Buenos Aires, partido de San Antonio de Areco. Población ocupada de 14 años y más en viviendas particulares, por categoría ocupacional, según sexo registrado al nacer y cobertura de salud. Año 2022</t>
  </si>
  <si>
    <t>Cuadro 9.2.114. Provincia de  Buenos Aires, partido de San Cayetano. Población ocupada de 14 años y más en viviendas particulares, por categoría ocupacional, según sexo registrado al nacer y cobertura de salud. Año 2022</t>
  </si>
  <si>
    <t>Cuadro 9.2.115. Provincia de  Buenos Aires, partido de San Fernando. Población ocupada de 14 años y más en viviendas particulares, por categoría ocupacional, según sexo registrado al nacer y cobertura de salud. Año 2022</t>
  </si>
  <si>
    <t>Cuadro 9.2.116. Provincia de  Buenos Aires, partido de San Isidro. Población ocupada de 14 años y más en viviendas particulares, por categoría ocupacional, según sexo registrado al nacer y cobertura de salud. Año 2022</t>
  </si>
  <si>
    <t>Cuadro 9.2.117. Provincia de  Buenos Aires, partido de San Miguel. Población ocupada de 14 años y más en viviendas particulares, por categoría ocupacional, según sexo registrado al nacer y cobertura de salud. Año 2022</t>
  </si>
  <si>
    <t>Cuadro 9.2.118. Provincia de  Buenos Aires, partido de San Nicolás. Población ocupada de 14 años y más en viviendas particulares, por categoría ocupacional, según sexo registrado al nacer y cobertura de salud. Año 2022</t>
  </si>
  <si>
    <t>Cuadro 9.2.119. Provincia de  Buenos Aires, partido de San Pedro. Población ocupada de 14 años y más en viviendas particulares, por categoría ocupacional, según sexo registrado al nacer y cobertura de salud. Año 2022</t>
  </si>
  <si>
    <t>Cuadro 9.2.120. Provincia de  Buenos Aires, partido de San Vicente. Población ocupada de 14 años y más en viviendas particulares, por categoría ocupacional, según sexo registrado al nacer y cobertura de salud. Año 2022</t>
  </si>
  <si>
    <t>Cuadro 9.2.121. Provincia de  Buenos Aires, partido de Suipacha. Población ocupada de 14 años y más en viviendas particulares, por categoría ocupacional, según sexo registrado al nacer y cobertura de salud. Año 2022</t>
  </si>
  <si>
    <t>Cuadro 9.2.122. Provincia de  Buenos Aires, partido de Tandil. Población ocupada de 14 años y más en viviendas particulares, por categoría ocupacional, según sexo registrado al nacer y cobertura de salud. Año 2022</t>
  </si>
  <si>
    <t>Cuadro 9.2.123. Provincia de  Buenos Aires, partido de Tapalqué. Población ocupada de 14 años y más en viviendas particulares, por categoría ocupacional, según sexo registrado al nacer y cobertura de salud. Año 2022</t>
  </si>
  <si>
    <t>Cuadro 9.2.124. Provincia de  Buenos Aires, partido de Tigre. Población ocupada de 14 años y más en viviendas particulares, por categoría ocupacional, según sexo registrado al nacer y cobertura de salud. Año 2022</t>
  </si>
  <si>
    <t>Cuadro 9.2.125. Provincia de  Buenos Aires, partido de Tordillo. Población ocupada de 14 años y más en viviendas particulares, por categoría ocupacional, según sexo registrado al nacer y cobertura de salud. Año 2022</t>
  </si>
  <si>
    <t>Cuadro 9.2.126. Provincia de  Buenos Aires, partido de Tornquist. Población ocupada de 14 años y más en viviendas particulares, por categoría ocupacional, según sexo registrado al nacer y cobertura de salud. Año 2022</t>
  </si>
  <si>
    <t>Cuadro 9.2.127. Provincia de  Buenos Aires, partido de Trenque Lauquen. Población ocupada de 14 años y más en viviendas particulares, por categoría ocupacional, según sexo registrado al nacer y cobertura de salud. Año 2022</t>
  </si>
  <si>
    <t>Cuadro 9.2.128. Provincia de  Buenos Aires, partido de Tres Arroyos. Población ocupada de 14 años y más en viviendas particulares, por categoría ocupacional, según sexo registrado al nacer y cobertura de salud. Año 2022</t>
  </si>
  <si>
    <t>Cuadro 9.2.129. Provincia de  Buenos Aires, partido de Tres de Febrero. Población ocupada de 14 años y más en viviendas particulares, por categoría ocupacional, según sexo registrado al nacer y cobertura de salud. Año 2022</t>
  </si>
  <si>
    <t>Cuadro 9.2.130. Provincia de  Buenos Aires, partido de Tres Lomas. Población ocupada de 14 años y más en viviendas particulares, por categoría ocupacional, según sexo registrado al nacer y cobertura de salud. Año 2022</t>
  </si>
  <si>
    <t>Cuadro 9.2.131. Provincia de  Buenos Aires, partido de 25 de Mayo. Población ocupada de 14 años y más en viviendas particulares, por categoría ocupacional, según sexo registrado al nacer y cobertura de salud. Año 2022</t>
  </si>
  <si>
    <t>Cuadro 9.2.132. Provincia de  Buenos Aires, partido de Vicente López. Población ocupada de 14 años y más en viviendas particulares, por categoría ocupacional, según sexo registrado al nacer y cobertura de salud. Año 2022</t>
  </si>
  <si>
    <t>Cuadro 9.2.133. Provincia de  Buenos Aires, partido de Villa Gesell. Población ocupada de 14 años y más en viviendas particulares, por categoría ocupacional, según sexo registrado al nacer y cobertura de salud. Año 2022</t>
  </si>
  <si>
    <t>Cuadro 9.2.134. Provincia de  Buenos Aires, partido de Villarino. Población ocupada de 14 años y más en viviendas particulares, por categoría ocupacional, según sexo registrado al nacer y cobertura de salud. Año 2022</t>
  </si>
  <si>
    <t>Cuadro 9.2.135. Provincia de  Buenos Aires, partido de Zárate.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</si>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</sst>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5" t="s">
        <v>161</v>
      </c>
    </row>
    <row r="4" spans="11:11" ht="20.25" x14ac:dyDescent="0.3">
      <c r="K4" s="15"/>
    </row>
    <row r="5" spans="11:11" ht="20.25" x14ac:dyDescent="0.3">
      <c r="K5" s="15" t="s">
        <v>162</v>
      </c>
    </row>
    <row r="7" spans="11:11" ht="15" x14ac:dyDescent="0.2">
      <c r="K7" s="16" t="s">
        <v>166</v>
      </c>
    </row>
    <row r="8" spans="11:11" ht="15" x14ac:dyDescent="0.2">
      <c r="K8" s="16"/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163</v>
      </c>
    </row>
    <row r="13" spans="11:11" ht="15" x14ac:dyDescent="0.2">
      <c r="K13" s="16" t="s">
        <v>164</v>
      </c>
    </row>
    <row r="14" spans="11:11" ht="15" x14ac:dyDescent="0.2">
      <c r="K14" s="16" t="s">
        <v>165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3"/>
  <sheetViews>
    <sheetView showGridLines="0" workbookViewId="0"/>
  </sheetViews>
  <sheetFormatPr baseColWidth="10" defaultRowHeight="12.75" x14ac:dyDescent="0.2"/>
  <cols>
    <col min="1" max="1" width="11.5" style="18"/>
  </cols>
  <sheetData>
    <row r="1" spans="1:1" x14ac:dyDescent="0.2">
      <c r="A1" s="17" t="s">
        <v>156</v>
      </c>
    </row>
    <row r="2" spans="1:1" x14ac:dyDescent="0.2">
      <c r="A2" s="17" t="s">
        <v>157</v>
      </c>
    </row>
    <row r="4" spans="1:1" x14ac:dyDescent="0.2">
      <c r="A4" s="19" t="str">
        <f>HYPERLINK("#'Cuadro 9.2'!A3", "Cuadro 9.2. Provincia de  Buenos Aires. Población ocupada de 14 años y más en viviendas particulares, por categoría ocupacional, según sexo registrado al nacer y cobertura de salud. Año 2022")</f>
        <v>Cuadro 9.2. Provincia de  Buenos Aires. Población ocupada de 14 años y más en viviendas particulares, por categoría ocupacional, según sexo registrado al nacer y cobertura de salud. Año 2022</v>
      </c>
    </row>
    <row r="5" spans="1:1" x14ac:dyDescent="0.2">
      <c r="A5" s="19" t="str">
        <f>HYPERLINK("#'Cuadro 9.2.1'!A3", "Cuadro 9.2.1. Provincia de  Buenos Aires, partido de Adolfo Alsina. Población ocupada de 14 años y más en viviendas particulares, por categoría ocupacional, según sexo registrado al nacer y cobertura de salud. Año 2022")</f>
        <v>Cuadro 9.2.1. Provincia de  Buenos Aires, partido de Adolfo Alsina. Población ocupada de 14 años y más en viviendas particulares, por categoría ocupacional, según sexo registrado al nacer y cobertura de salud. Año 2022</v>
      </c>
    </row>
    <row r="6" spans="1:1" x14ac:dyDescent="0.2">
      <c r="A6" s="19" t="str">
        <f>HYPERLINK("#'Cuadro 9.2.2'!A3", "Cuadro 9.2.2. Provincia de  Buenos Aires, partido de Adolfo Gonzales Chaves. Población ocupada de 14 años y más en viviendas particulares, por categoría ocupacional, según sexo registrado al nacer y cobertura de salud. Año 2022")</f>
        <v>Cuadro 9.2.2. Provincia de  Buenos Aires, partido de Adolfo Gonzales Chaves. Población ocupada de 14 años y más en viviendas particulares, por categoría ocupacional, según sexo registrado al nacer y cobertura de salud. Año 2022</v>
      </c>
    </row>
    <row r="7" spans="1:1" x14ac:dyDescent="0.2">
      <c r="A7" s="19" t="str">
        <f>HYPERLINK("#'Cuadro 9.2.3'!A3", "Cuadro 9.2.3. Provincia de  Buenos Aires, partido de Alberti. Población ocupada de 14 años y más en viviendas particulares, por categoría ocupacional, según sexo registrado al nacer y cobertura de salud. Año 2022")</f>
        <v>Cuadro 9.2.3. Provincia de  Buenos Aires, partido de Alberti. Población ocupada de 14 años y más en viviendas particulares, por categoría ocupacional, según sexo registrado al nacer y cobertura de salud. Año 2022</v>
      </c>
    </row>
    <row r="8" spans="1:1" x14ac:dyDescent="0.2">
      <c r="A8" s="19" t="str">
        <f>HYPERLINK("#'Cuadro 9.2.4'!A3", "Cuadro 9.2.4. Provincia de  Buenos Aires, partido de Almirante Brown. Población ocupada de 14 años y más en viviendas particulares, por categoría ocupacional, según sexo registrado al nacer y cobertura de salud. Año 2022")</f>
        <v>Cuadro 9.2.4. Provincia de  Buenos Aires, partido de Almirante Brown. Población ocupada de 14 años y más en viviendas particulares, por categoría ocupacional, según sexo registrado al nacer y cobertura de salud. Año 2022</v>
      </c>
    </row>
    <row r="9" spans="1:1" x14ac:dyDescent="0.2">
      <c r="A9" s="19" t="str">
        <f>HYPERLINK("#'Cuadro 9.2.5'!A3", "Cuadro 9.2.5. Provincia de  Buenos Aires, partido de Arrecifes. Población ocupada de 14 años y más en viviendas particulares, por categoría ocupacional, según sexo registrado al nacer y cobertura de salud. Año 2022")</f>
        <v>Cuadro 9.2.5. Provincia de  Buenos Aires, partido de Arrecifes. Población ocupada de 14 años y más en viviendas particulares, por categoría ocupacional, según sexo registrado al nacer y cobertura de salud. Año 2022</v>
      </c>
    </row>
    <row r="10" spans="1:1" x14ac:dyDescent="0.2">
      <c r="A10" s="19" t="str">
        <f>HYPERLINK("#'Cuadro 9.2.6'!A3", "Cuadro 9.2.6. Provincia de  Buenos Aires, partido de Avellaneda. Población ocupada de 14 años y más en viviendas particulares, por categoría ocupacional, según sexo registrado al nacer y cobertura de salud. Año 2022")</f>
        <v>Cuadro 9.2.6. Provincia de  Buenos Aires, partido de Avellaneda. Población ocupada de 14 años y más en viviendas particulares, por categoría ocupacional, según sexo registrado al nacer y cobertura de salud. Año 2022</v>
      </c>
    </row>
    <row r="11" spans="1:1" x14ac:dyDescent="0.2">
      <c r="A11" s="19" t="str">
        <f>HYPERLINK("#'Cuadro 9.2.7'!A3", "Cuadro 9.2.7. Provincia de  Buenos Aires, partido de Ayacucho. Población ocupada de 14 años y más en viviendas particulares, por categoría ocupacional, según sexo registrado al nacer y cobertura de salud. Año 2022")</f>
        <v>Cuadro 9.2.7. Provincia de  Buenos Aires, partido de Ayacucho. Población ocupada de 14 años y más en viviendas particulares, por categoría ocupacional, según sexo registrado al nacer y cobertura de salud. Año 2022</v>
      </c>
    </row>
    <row r="12" spans="1:1" x14ac:dyDescent="0.2">
      <c r="A12" s="19" t="str">
        <f>HYPERLINK("#'Cuadro 9.2.8'!A3", "Cuadro 9.2.8. Provincia de  Buenos Aires, partido de Azul. Población ocupada de 14 años y más en viviendas particulares, por categoría ocupacional, según sexo registrado al nacer y cobertura de salud. Año 2022")</f>
        <v>Cuadro 9.2.8. Provincia de  Buenos Aires, partido de Azul. Población ocupada de 14 años y más en viviendas particulares, por categoría ocupacional, según sexo registrado al nacer y cobertura de salud. Año 2022</v>
      </c>
    </row>
    <row r="13" spans="1:1" x14ac:dyDescent="0.2">
      <c r="A13" s="19" t="str">
        <f>HYPERLINK("#'Cuadro 9.2.9'!A3", "Cuadro 9.2.9. Provincia de  Buenos Aires, partido de Bahía Blanca. Población ocupada de 14 años y más en viviendas particulares, por categoría ocupacional, según sexo registrado al nacer y cobertura de salud. Año 2022")</f>
        <v>Cuadro 9.2.9. Provincia de  Buenos Aires, partido de Bahía Blanca. Población ocupada de 14 años y más en viviendas particulares, por categoría ocupacional, según sexo registrado al nacer y cobertura de salud. Año 2022</v>
      </c>
    </row>
    <row r="14" spans="1:1" x14ac:dyDescent="0.2">
      <c r="A14" s="19" t="str">
        <f>HYPERLINK("#'Cuadro 9.2.10'!A3", "Cuadro 9.2.10. Provincia de  Buenos Aires, partido de Balcarce. Población ocupada de 14 años y más en viviendas particulares, por categoría ocupacional, según sexo registrado al nacer y cobertura de salud. Año 2022")</f>
        <v>Cuadro 9.2.10. Provincia de  Buenos Aires, partido de Balcarce. Población ocupada de 14 años y más en viviendas particulares, por categoría ocupacional, según sexo registrado al nacer y cobertura de salud. Año 2022</v>
      </c>
    </row>
    <row r="15" spans="1:1" x14ac:dyDescent="0.2">
      <c r="A15" s="19" t="str">
        <f>HYPERLINK("#'Cuadro 9.2.11'!A3", "Cuadro 9.2.11. Provincia de  Buenos Aires, partido de Baradero. Población ocupada de 14 años y más en viviendas particulares, por categoría ocupacional, según sexo registrado al nacer y cobertura de salud. Año 2022")</f>
        <v>Cuadro 9.2.11. Provincia de  Buenos Aires, partido de Baradero. Población ocupada de 14 años y más en viviendas particulares, por categoría ocupacional, según sexo registrado al nacer y cobertura de salud. Año 2022</v>
      </c>
    </row>
    <row r="16" spans="1:1" x14ac:dyDescent="0.2">
      <c r="A16" s="19" t="str">
        <f>HYPERLINK("#'Cuadro 9.2.12'!A3", "Cuadro 9.2.12. Provincia de  Buenos Aires, partido de Benito Juárez. Población ocupada de 14 años y más en viviendas particulares, por categoría ocupacional, según sexo registrado al nacer y cobertura de salud. Año 2022")</f>
        <v>Cuadro 9.2.12. Provincia de  Buenos Aires, partido de Benito Juárez. Población ocupada de 14 años y más en viviendas particulares, por categoría ocupacional, según sexo registrado al nacer y cobertura de salud. Año 2022</v>
      </c>
    </row>
    <row r="17" spans="1:1" x14ac:dyDescent="0.2">
      <c r="A17" s="19" t="str">
        <f>HYPERLINK("#'Cuadro 9.2.13'!A3", "Cuadro 9.2.13. Provincia de  Buenos Aires, partido de Berazategui. Población ocupada de 14 años y más en viviendas particulares, por categoría ocupacional, según sexo registrado al nacer y cobertura de salud. Año 2022")</f>
        <v>Cuadro 9.2.13. Provincia de  Buenos Aires, partido de Berazategui. Población ocupada de 14 años y más en viviendas particulares, por categoría ocupacional, según sexo registrado al nacer y cobertura de salud. Año 2022</v>
      </c>
    </row>
    <row r="18" spans="1:1" x14ac:dyDescent="0.2">
      <c r="A18" s="19" t="str">
        <f>HYPERLINK("#'Cuadro 9.2.14'!A3", "Cuadro 9.2.14. Provincia de  Buenos Aires, partido de Berisso. Población ocupada de 14 años y más en viviendas particulares, por categoría ocupacional, según sexo registrado al nacer y cobertura de salud. Año 2022")</f>
        <v>Cuadro 9.2.14. Provincia de  Buenos Aires, partido de Berisso. Población ocupada de 14 años y más en viviendas particulares, por categoría ocupacional, según sexo registrado al nacer y cobertura de salud. Año 2022</v>
      </c>
    </row>
    <row r="19" spans="1:1" x14ac:dyDescent="0.2">
      <c r="A19" s="19" t="str">
        <f>HYPERLINK("#'Cuadro 9.2.15'!A3", "Cuadro 9.2.15. Provincia de  Buenos Aires, partido de Bolívar. Población ocupada de 14 años y más en viviendas particulares, por categoría ocupacional, según sexo registrado al nacer y cobertura de salud. Año 2022")</f>
        <v>Cuadro 9.2.15. Provincia de  Buenos Aires, partido de Bolívar. Población ocupada de 14 años y más en viviendas particulares, por categoría ocupacional, según sexo registrado al nacer y cobertura de salud. Año 2022</v>
      </c>
    </row>
    <row r="20" spans="1:1" x14ac:dyDescent="0.2">
      <c r="A20" s="19" t="str">
        <f>HYPERLINK("#'Cuadro 9.2.16'!A3", "Cuadro 9.2.16. Provincia de  Buenos Aires, partido de Bragado. Población ocupada de 14 años y más en viviendas particulares, por categoría ocupacional, según sexo registrado al nacer y cobertura de salud. Año 2022")</f>
        <v>Cuadro 9.2.16. Provincia de  Buenos Aires, partido de Bragado. Población ocupada de 14 años y más en viviendas particulares, por categoría ocupacional, según sexo registrado al nacer y cobertura de salud. Año 2022</v>
      </c>
    </row>
    <row r="21" spans="1:1" x14ac:dyDescent="0.2">
      <c r="A21" s="19" t="str">
        <f>HYPERLINK("#'Cuadro 9.2.17'!A3", "Cuadro 9.2.17. Provincia de  Buenos Aires, partido de Brandsen. Población ocupada de 14 años y más en viviendas particulares, por categoría ocupacional, según sexo registrado al nacer y cobertura de salud. Año 2022")</f>
        <v>Cuadro 9.2.17. Provincia de  Buenos Aires, partido de Brandsen. Población ocupada de 14 años y más en viviendas particulares, por categoría ocupacional, según sexo registrado al nacer y cobertura de salud. Año 2022</v>
      </c>
    </row>
    <row r="22" spans="1:1" x14ac:dyDescent="0.2">
      <c r="A22" s="19" t="str">
        <f>HYPERLINK("#'Cuadro 9.2.18'!A3", "Cuadro 9.2.18. Provincia de  Buenos Aires, partido de Campana. Población ocupada de 14 años y más en viviendas particulares, por categoría ocupacional, según sexo registrado al nacer y cobertura de salud. Año 2022")</f>
        <v>Cuadro 9.2.18. Provincia de  Buenos Aires, partido de Campana. Población ocupada de 14 años y más en viviendas particulares, por categoría ocupacional, según sexo registrado al nacer y cobertura de salud. Año 2022</v>
      </c>
    </row>
    <row r="23" spans="1:1" x14ac:dyDescent="0.2">
      <c r="A23" s="19" t="str">
        <f>HYPERLINK("#'Cuadro 9.2.19'!A3", "Cuadro 9.2.19. Provincia de  Buenos Aires, partido de Cañuelas. Población ocupada de 14 años y más en viviendas particulares, por categoría ocupacional, según sexo registrado al nacer y cobertura de salud. Año 2022")</f>
        <v>Cuadro 9.2.19. Provincia de  Buenos Aires, partido de Cañuelas. Población ocupada de 14 años y más en viviendas particulares, por categoría ocupacional, según sexo registrado al nacer y cobertura de salud. Año 2022</v>
      </c>
    </row>
    <row r="24" spans="1:1" x14ac:dyDescent="0.2">
      <c r="A24" s="19" t="str">
        <f>HYPERLINK("#'Cuadro 9.2.20'!A3", "Cuadro 9.2.20. Provincia de  Buenos Aires, partido de Capitán Sarmiento. Población ocupada de 14 años y más en viviendas particulares, por categoría ocupacional, según sexo registrado al nacer y cobertura de salud. Año 2022")</f>
        <v>Cuadro 9.2.20. Provincia de  Buenos Aires, partido de Capitán Sarmiento. Población ocupada de 14 años y más en viviendas particulares, por categoría ocupacional, según sexo registrado al nacer y cobertura de salud. Año 2022</v>
      </c>
    </row>
    <row r="25" spans="1:1" x14ac:dyDescent="0.2">
      <c r="A25" s="19" t="str">
        <f>HYPERLINK("#'Cuadro 9.2.21'!A3", "Cuadro 9.2.21. Provincia de  Buenos Aires, partido de Carlos Casares. Población ocupada de 14 años y más en viviendas particulares, por categoría ocupacional, según sexo registrado al nacer y cobertura de salud. Año 2022")</f>
        <v>Cuadro 9.2.21. Provincia de  Buenos Aires, partido de Carlos Casares. Población ocupada de 14 años y más en viviendas particulares, por categoría ocupacional, según sexo registrado al nacer y cobertura de salud. Año 2022</v>
      </c>
    </row>
    <row r="26" spans="1:1" x14ac:dyDescent="0.2">
      <c r="A26" s="19" t="str">
        <f>HYPERLINK("#'Cuadro 9.2.22'!A3", "Cuadro 9.2.22. Provincia de  Buenos Aires, partido de Carlos Tejedor. Población ocupada de 14 años y más en viviendas particulares, por categoría ocupacional, según sexo registrado al nacer y cobertura de salud. Año 2022")</f>
        <v>Cuadro 9.2.22. Provincia de  Buenos Aires, partido de Carlos Tejedor. Población ocupada de 14 años y más en viviendas particulares, por categoría ocupacional, según sexo registrado al nacer y cobertura de salud. Año 2022</v>
      </c>
    </row>
    <row r="27" spans="1:1" x14ac:dyDescent="0.2">
      <c r="A27" s="19" t="str">
        <f>HYPERLINK("#'Cuadro 9.2.23'!A3", "Cuadro 9.2.23. Provincia de  Buenos Aires, partido de Carmen de Areco. Población ocupada de 14 años y más en viviendas particulares, por categoría ocupacional, según sexo registrado al nacer y cobertura de salud. Año 2022")</f>
        <v>Cuadro 9.2.23. Provincia de  Buenos Aires, partido de Carmen de Areco. Población ocupada de 14 años y más en viviendas particulares, por categoría ocupacional, según sexo registrado al nacer y cobertura de salud. Año 2022</v>
      </c>
    </row>
    <row r="28" spans="1:1" x14ac:dyDescent="0.2">
      <c r="A28" s="19" t="str">
        <f>HYPERLINK("#'Cuadro 9.2.24'!A3", "Cuadro 9.2.24. Provincia de  Buenos Aires, partido de Castelli. Población ocupada de 14 años y más en viviendas particulares, por categoría ocupacional, según sexo registrado al nacer y cobertura de salud. Año 2022")</f>
        <v>Cuadro 9.2.24. Provincia de  Buenos Aires, partido de Castelli. Población ocupada de 14 años y más en viviendas particulares, por categoría ocupacional, según sexo registrado al nacer y cobertura de salud. Año 2022</v>
      </c>
    </row>
    <row r="29" spans="1:1" x14ac:dyDescent="0.2">
      <c r="A29" s="19" t="str">
        <f>HYPERLINK("#'Cuadro 9.2.25'!A3", "Cuadro 9.2.25. Provincia de  Buenos Aires, partido de Chacabuco. Población ocupada de 14 años y más en viviendas particulares, por categoría ocupacional, según sexo registrado al nacer y cobertura de salud. Año 2022")</f>
        <v>Cuadro 9.2.25. Provincia de  Buenos Aires, partido de Chacabuco. Población ocupada de 14 años y más en viviendas particulares, por categoría ocupacional, según sexo registrado al nacer y cobertura de salud. Año 2022</v>
      </c>
    </row>
    <row r="30" spans="1:1" x14ac:dyDescent="0.2">
      <c r="A30" s="19" t="str">
        <f>HYPERLINK("#'Cuadro 9.2.26'!A3", "Cuadro 9.2.26. Provincia de  Buenos Aires, partido de Chascomús. Población ocupada de 14 años y más en viviendas particulares, por categoría ocupacional, según sexo registrado al nacer y cobertura de salud. Año 2022")</f>
        <v>Cuadro 9.2.26. Provincia de  Buenos Aires, partido de Chascomús. Población ocupada de 14 años y más en viviendas particulares, por categoría ocupacional, según sexo registrado al nacer y cobertura de salud. Año 2022</v>
      </c>
    </row>
    <row r="31" spans="1:1" x14ac:dyDescent="0.2">
      <c r="A31" s="19" t="str">
        <f>HYPERLINK("#'Cuadro 9.2.27'!A3", "Cuadro 9.2.27. Provincia de  Buenos Aires, partido de Chivilcoy. Población ocupada de 14 años y más en viviendas particulares, por categoría ocupacional, según sexo registrado al nacer y cobertura de salud. Año 2022")</f>
        <v>Cuadro 9.2.27. Provincia de  Buenos Aires, partido de Chivilcoy. Población ocupada de 14 años y más en viviendas particulares, por categoría ocupacional, según sexo registrado al nacer y cobertura de salud. Año 2022</v>
      </c>
    </row>
    <row r="32" spans="1:1" x14ac:dyDescent="0.2">
      <c r="A32" s="19" t="str">
        <f>HYPERLINK("#'Cuadro 9.2.28'!A3", "Cuadro 9.2.28. Provincia de  Buenos Aires, partido de Colón. Población ocupada de 14 años y más en viviendas particulares, por categoría ocupacional, según sexo registrado al nacer y cobertura de salud. Año 2022")</f>
        <v>Cuadro 9.2.28. Provincia de  Buenos Aires, partido de Colón. Población ocupada de 14 años y más en viviendas particulares, por categoría ocupacional, según sexo registrado al nacer y cobertura de salud. Año 2022</v>
      </c>
    </row>
    <row r="33" spans="1:1" x14ac:dyDescent="0.2">
      <c r="A33" s="19" t="str">
        <f>HYPERLINK("#'Cuadro 9.2.29'!A3", "Cuadro 9.2.29. Provincia de  Buenos Aires, partido de Coronel de Marina Leonardo Rosales. Población ocupada de 14 años y más en viviendas particulares, por categoría ocupacional, según sexo registrado al nacer y cobertura de salud. Año 2022")</f>
        <v>Cuadro 9.2.29. Provincia de  Buenos Aires, partido de Coronel de Marina Leonardo Rosales. Población ocupada de 14 años y más en viviendas particulares, por categoría ocupacional, según sexo registrado al nacer y cobertura de salud. Año 2022</v>
      </c>
    </row>
    <row r="34" spans="1:1" x14ac:dyDescent="0.2">
      <c r="A34" s="19" t="str">
        <f>HYPERLINK("#'Cuadro 9.2.30'!A3", "Cuadro 9.2.30. Provincia de  Buenos Aires, partido de Coronel Dorrego. Población ocupada de 14 años y más en viviendas particulares, por categoría ocupacional, según sexo registrado al nacer y cobertura de salud. Año 2022")</f>
        <v>Cuadro 9.2.30. Provincia de  Buenos Aires, partido de Coronel Dorrego. Población ocupada de 14 años y más en viviendas particulares, por categoría ocupacional, según sexo registrado al nacer y cobertura de salud. Año 2022</v>
      </c>
    </row>
    <row r="35" spans="1:1" x14ac:dyDescent="0.2">
      <c r="A35" s="19" t="str">
        <f>HYPERLINK("#'Cuadro 9.2.31'!A3", "Cuadro 9.2.31. Provincia de  Buenos Aires, partido de Coronel Pringles. Población ocupada de 14 años y más en viviendas particulares, por categoría ocupacional, según sexo registrado al nacer y cobertura de salud. Año 2022")</f>
        <v>Cuadro 9.2.31. Provincia de  Buenos Aires, partido de Coronel Pringles. Población ocupada de 14 años y más en viviendas particulares, por categoría ocupacional, según sexo registrado al nacer y cobertura de salud. Año 2022</v>
      </c>
    </row>
    <row r="36" spans="1:1" x14ac:dyDescent="0.2">
      <c r="A36" s="19" t="str">
        <f>HYPERLINK("#'Cuadro 9.2.32'!A3", "Cuadro 9.2.32. Provincia de  Buenos Aires, partido de Coronel Suárez. Población ocupada de 14 años y más en viviendas particulares, por categoría ocupacional, según sexo registrado al nacer y cobertura de salud. Año 2022")</f>
        <v>Cuadro 9.2.32. Provincia de  Buenos Aires, partido de Coronel Suárez. Población ocupada de 14 años y más en viviendas particulares, por categoría ocupacional, según sexo registrado al nacer y cobertura de salud. Año 2022</v>
      </c>
    </row>
    <row r="37" spans="1:1" x14ac:dyDescent="0.2">
      <c r="A37" s="19" t="str">
        <f>HYPERLINK("#'Cuadro 9.2.33'!A3", "Cuadro 9.2.33. Provincia de  Buenos Aires, partido de Daireaux. Población ocupada de 14 años y más en viviendas particulares, por categoría ocupacional, según sexo registrado al nacer y cobertura de salud. Año 2022")</f>
        <v>Cuadro 9.2.33. Provincia de  Buenos Aires, partido de Daireaux. Población ocupada de 14 años y más en viviendas particulares, por categoría ocupacional, según sexo registrado al nacer y cobertura de salud. Año 2022</v>
      </c>
    </row>
    <row r="38" spans="1:1" x14ac:dyDescent="0.2">
      <c r="A38" s="19" t="str">
        <f>HYPERLINK("#'Cuadro 9.2.34'!A3", "Cuadro 9.2.34. Provincia de  Buenos Aires, partido de Dolores. Población ocupada de 14 años y más en viviendas particulares, por categoría ocupacional, según sexo registrado al nacer y cobertura de salud. Año 2022")</f>
        <v>Cuadro 9.2.34. Provincia de  Buenos Aires, partido de Dolores. Población ocupada de 14 años y más en viviendas particulares, por categoría ocupacional, según sexo registrado al nacer y cobertura de salud. Año 2022</v>
      </c>
    </row>
    <row r="39" spans="1:1" x14ac:dyDescent="0.2">
      <c r="A39" s="19" t="str">
        <f>HYPERLINK("#'Cuadro 9.2.35'!A3", "Cuadro 9.2.35. Provincia de  Buenos Aires, partido de Ensenada. Población ocupada de 14 años y más en viviendas particulares, por categoría ocupacional, según sexo registrado al nacer y cobertura de salud. Año 2022")</f>
        <v>Cuadro 9.2.35. Provincia de  Buenos Aires, partido de Ensenada. Población ocupada de 14 años y más en viviendas particulares, por categoría ocupacional, según sexo registrado al nacer y cobertura de salud. Año 2022</v>
      </c>
    </row>
    <row r="40" spans="1:1" x14ac:dyDescent="0.2">
      <c r="A40" s="19" t="str">
        <f>HYPERLINK("#'Cuadro 9.2.36'!A3", "Cuadro 9.2.36. Provincia de  Buenos Aires, partido de Escobar. Población ocupada de 14 años y más en viviendas particulares, por categoría ocupacional, según sexo registrado al nacer y cobertura de salud. Año 2022")</f>
        <v>Cuadro 9.2.36. Provincia de  Buenos Aires, partido de Escobar. Población ocupada de 14 años y más en viviendas particulares, por categoría ocupacional, según sexo registrado al nacer y cobertura de salud. Año 2022</v>
      </c>
    </row>
    <row r="41" spans="1:1" x14ac:dyDescent="0.2">
      <c r="A41" s="19" t="str">
        <f>HYPERLINK("#'Cuadro 9.2.37'!A3", "Cuadro 9.2.37. Provincia de  Buenos Aires, partido de Esteban Echeverría. Población ocupada de 14 años y más en viviendas particulares, por categoría ocupacional, según sexo registrado al nacer y cobertura de salud. Año 2022")</f>
        <v>Cuadro 9.2.37. Provincia de  Buenos Aires, partido de Esteban Echeverría. Población ocupada de 14 años y más en viviendas particulares, por categoría ocupacional, según sexo registrado al nacer y cobertura de salud. Año 2022</v>
      </c>
    </row>
    <row r="42" spans="1:1" x14ac:dyDescent="0.2">
      <c r="A42" s="19" t="str">
        <f>HYPERLINK("#'Cuadro 9.2.38'!A3", "Cuadro 9.2.38. Provincia de  Buenos Aires, partido de Exaltación de la Cruz. Población ocupada de 14 años y más en viviendas particulares, por categoría ocupacional, según sexo registrado al nacer y cobertura de salud. Año 2022")</f>
        <v>Cuadro 9.2.38. Provincia de  Buenos Aires, partido de Exaltación de la Cruz. Población ocupada de 14 años y más en viviendas particulares, por categoría ocupacional, según sexo registrado al nacer y cobertura de salud. Año 2022</v>
      </c>
    </row>
    <row r="43" spans="1:1" x14ac:dyDescent="0.2">
      <c r="A43" s="19" t="str">
        <f>HYPERLINK("#'Cuadro 9.2.39'!A3", "Cuadro 9.2.39. Provincia de  Buenos Aires, partido de Ezeiza. Población ocupada de 14 años y más en viviendas particulares, por categoría ocupacional, según sexo registrado al nacer y cobertura de salud. Año 2022")</f>
        <v>Cuadro 9.2.39. Provincia de  Buenos Aires, partido de Ezeiza. Población ocupada de 14 años y más en viviendas particulares, por categoría ocupacional, según sexo registrado al nacer y cobertura de salud. Año 2022</v>
      </c>
    </row>
    <row r="44" spans="1:1" x14ac:dyDescent="0.2">
      <c r="A44" s="19" t="str">
        <f>HYPERLINK("#'Cuadro 9.2.40'!A3", "Cuadro 9.2.40. Provincia de  Buenos Aires, partido de Florencio Varela. Población ocupada de 14 años y más en viviendas particulares, por categoría ocupacional, según sexo registrado al nacer y cobertura de salud. Año 2022")</f>
        <v>Cuadro 9.2.40. Provincia de  Buenos Aires, partido de Florencio Varela. Población ocupada de 14 años y más en viviendas particulares, por categoría ocupacional, según sexo registrado al nacer y cobertura de salud. Año 2022</v>
      </c>
    </row>
    <row r="45" spans="1:1" x14ac:dyDescent="0.2">
      <c r="A45" s="19" t="str">
        <f>HYPERLINK("#'Cuadro 9.2.41'!A3", "Cuadro 9.2.41. Provincia de  Buenos Aires, partido de Florentino Ameghino. Población ocupada de 14 años y más en viviendas particulares, por categoría ocupacional, según sexo registrado al nacer y cobertura de salud. Año 2022")</f>
        <v>Cuadro 9.2.41. Provincia de  Buenos Aires, partido de Florentino Ameghino. Población ocupada de 14 años y más en viviendas particulares, por categoría ocupacional, según sexo registrado al nacer y cobertura de salud. Año 2022</v>
      </c>
    </row>
    <row r="46" spans="1:1" x14ac:dyDescent="0.2">
      <c r="A46" s="19" t="str">
        <f>HYPERLINK("#'Cuadro 9.2.42'!A3", "Cuadro 9.2.42. Provincia de  Buenos Aires, partido de General Alvarado. Población ocupada de 14 años y más en viviendas particulares, por categoría ocupacional, según sexo registrado al nacer y cobertura de salud. Año 2022")</f>
        <v>Cuadro 9.2.42. Provincia de  Buenos Aires, partido de General Alvarado. Población ocupada de 14 años y más en viviendas particulares, por categoría ocupacional, según sexo registrado al nacer y cobertura de salud. Año 2022</v>
      </c>
    </row>
    <row r="47" spans="1:1" x14ac:dyDescent="0.2">
      <c r="A47" s="19" t="str">
        <f>HYPERLINK("#'Cuadro 9.2.43'!A3", "Cuadro 9.2.43. Provincia de  Buenos Aires, partido de General Alvear. Población ocupada de 14 años y más en viviendas particulares, por categoría ocupacional, según sexo registrado al nacer y cobertura de salud. Año 2022")</f>
        <v>Cuadro 9.2.43. Provincia de  Buenos Aires, partido de General Alvear. Población ocupada de 14 años y más en viviendas particulares, por categoría ocupacional, según sexo registrado al nacer y cobertura de salud. Año 2022</v>
      </c>
    </row>
    <row r="48" spans="1:1" x14ac:dyDescent="0.2">
      <c r="A48" s="19" t="str">
        <f>HYPERLINK("#'Cuadro 9.2.44'!A3", "Cuadro 9.2.44. Provincia de  Buenos Aires, partido de General Arenales. Población ocupada de 14 años y más en viviendas particulares, por categoría ocupacional, según sexo registrado al nacer y cobertura de salud. Año 2022")</f>
        <v>Cuadro 9.2.44. Provincia de  Buenos Aires, partido de General Arenales. Población ocupada de 14 años y más en viviendas particulares, por categoría ocupacional, según sexo registrado al nacer y cobertura de salud. Año 2022</v>
      </c>
    </row>
    <row r="49" spans="1:1" x14ac:dyDescent="0.2">
      <c r="A49" s="19" t="str">
        <f>HYPERLINK("#'Cuadro 9.2.45'!A3", "Cuadro 9.2.45. Provincia de  Buenos Aires, partido de General Belgrano. Población ocupada de 14 años y más en viviendas particulares, por categoría ocupacional, según sexo registrado al nacer y cobertura de salud. Año 2022")</f>
        <v>Cuadro 9.2.45. Provincia de  Buenos Aires, partido de General Belgrano. Población ocupada de 14 años y más en viviendas particulares, por categoría ocupacional, según sexo registrado al nacer y cobertura de salud. Año 2022</v>
      </c>
    </row>
    <row r="50" spans="1:1" x14ac:dyDescent="0.2">
      <c r="A50" s="19" t="str">
        <f>HYPERLINK("#'Cuadro 9.2.46'!A3", "Cuadro 9.2.46. Provincia de  Buenos Aires, partido de General Guido. Población ocupada de 14 años y más en viviendas particulares, por categoría ocupacional, según sexo registrado al nacer y cobertura de salud. Año 2022")</f>
        <v>Cuadro 9.2.46. Provincia de  Buenos Aires, partido de General Guido. Población ocupada de 14 años y más en viviendas particulares, por categoría ocupacional, según sexo registrado al nacer y cobertura de salud. Año 2022</v>
      </c>
    </row>
    <row r="51" spans="1:1" x14ac:dyDescent="0.2">
      <c r="A51" s="19" t="str">
        <f>HYPERLINK("#'Cuadro 9.2.47'!A3", "Cuadro 9.2.47. Provincia de  Buenos Aires, partido de General Juan Madariaga. Población ocupada de 14 años y más en viviendas particulares, por categoría ocupacional, según sexo registrado al nacer y cobertura de salud. Año 2022")</f>
        <v>Cuadro 9.2.47. Provincia de  Buenos Aires, partido de General Juan Madariaga. Población ocupada de 14 años y más en viviendas particulares, por categoría ocupacional, según sexo registrado al nacer y cobertura de salud. Año 2022</v>
      </c>
    </row>
    <row r="52" spans="1:1" x14ac:dyDescent="0.2">
      <c r="A52" s="19" t="str">
        <f>HYPERLINK("#'Cuadro 9.2.48'!A3", "Cuadro 9.2.48. Provincia de  Buenos Aires, partido de General La Madrid. Población ocupada de 14 años y más en viviendas particulares, por categoría ocupacional, según sexo registrado al nacer y cobertura de salud. Año 2022")</f>
        <v>Cuadro 9.2.48. Provincia de  Buenos Aires, partido de General La Madrid. Población ocupada de 14 años y más en viviendas particulares, por categoría ocupacional, según sexo registrado al nacer y cobertura de salud. Año 2022</v>
      </c>
    </row>
    <row r="53" spans="1:1" x14ac:dyDescent="0.2">
      <c r="A53" s="19" t="str">
        <f>HYPERLINK("#'Cuadro 9.2.49'!A3", "Cuadro 9.2.49. Provincia de  Buenos Aires, partido de General Las Heras. Población ocupada de 14 años y más en viviendas particulares, por categoría ocupacional, según sexo registrado al nacer y cobertura de salud. Año 2022")</f>
        <v>Cuadro 9.2.49. Provincia de  Buenos Aires, partido de General Las Heras. Población ocupada de 14 años y más en viviendas particulares, por categoría ocupacional, según sexo registrado al nacer y cobertura de salud. Año 2022</v>
      </c>
    </row>
    <row r="54" spans="1:1" x14ac:dyDescent="0.2">
      <c r="A54" s="19" t="str">
        <f>HYPERLINK("#'Cuadro 9.2.50'!A3", "Cuadro 9.2.50. Provincia de  Buenos Aires, partido de General Lavalle. Población ocupada de 14 años y más en viviendas particulares, por categoría ocupacional, según sexo registrado al nacer y cobertura de salud. Año 2022")</f>
        <v>Cuadro 9.2.50. Provincia de  Buenos Aires, partido de General Lavalle. Población ocupada de 14 años y más en viviendas particulares, por categoría ocupacional, según sexo registrado al nacer y cobertura de salud. Año 2022</v>
      </c>
    </row>
    <row r="55" spans="1:1" x14ac:dyDescent="0.2">
      <c r="A55" s="19" t="str">
        <f>HYPERLINK("#'Cuadro 9.2.51'!A3", "Cuadro 9.2.51. Provincia de  Buenos Aires, partido de General Paz. Población ocupada de 14 años y más en viviendas particulares, por categoría ocupacional, según sexo registrado al nacer y cobertura de salud. Año 2022")</f>
        <v>Cuadro 9.2.51. Provincia de  Buenos Aires, partido de General Paz. Población ocupada de 14 años y más en viviendas particulares, por categoría ocupacional, según sexo registrado al nacer y cobertura de salud. Año 2022</v>
      </c>
    </row>
    <row r="56" spans="1:1" x14ac:dyDescent="0.2">
      <c r="A56" s="19" t="str">
        <f>HYPERLINK("#'Cuadro 9.2.52'!A3", "Cuadro 9.2.52. Provincia de  Buenos Aires, partido de General Pinto. Población ocupada de 14 años y más en viviendas particulares, por categoría ocupacional, según sexo registrado al nacer y cobertura de salud. Año 2022")</f>
        <v>Cuadro 9.2.52. Provincia de  Buenos Aires, partido de General Pinto. Población ocupada de 14 años y más en viviendas particulares, por categoría ocupacional, según sexo registrado al nacer y cobertura de salud. Año 2022</v>
      </c>
    </row>
    <row r="57" spans="1:1" x14ac:dyDescent="0.2">
      <c r="A57" s="19" t="str">
        <f>HYPERLINK("#'Cuadro 9.2.53'!A3", "Cuadro 9.2.53. Provincia de  Buenos Aires, partido de General Pueyrredón. Población ocupada de 14 años y más en viviendas particulares, por categoría ocupacional, según sexo registrado al nacer y cobertura de salud. Año 2022")</f>
        <v>Cuadro 9.2.53. Provincia de  Buenos Aires, partido de General Pueyrredón. Población ocupada de 14 años y más en viviendas particulares, por categoría ocupacional, según sexo registrado al nacer y cobertura de salud. Año 2022</v>
      </c>
    </row>
    <row r="58" spans="1:1" x14ac:dyDescent="0.2">
      <c r="A58" s="19" t="str">
        <f>HYPERLINK("#'Cuadro 9.2.54'!A3", "Cuadro 9.2.54. Provincia de  Buenos Aires, partido de General Rodríguez. Población ocupada de 14 años y más en viviendas particulares, por categoría ocupacional, según sexo registrado al nacer y cobertura de salud. Año 2022")</f>
        <v>Cuadro 9.2.54. Provincia de  Buenos Aires, partido de General Rodríguez. Población ocupada de 14 años y más en viviendas particulares, por categoría ocupacional, según sexo registrado al nacer y cobertura de salud. Año 2022</v>
      </c>
    </row>
    <row r="59" spans="1:1" x14ac:dyDescent="0.2">
      <c r="A59" s="19" t="str">
        <f>HYPERLINK("#'Cuadro 9.2.55'!A3", "Cuadro 9.2.55. Provincia de  Buenos Aires, partido de General San Martín. Población ocupada de 14 años y más en viviendas particulares, por categoría ocupacional, según sexo registrado al nacer y cobertura de salud. Año 2022")</f>
        <v>Cuadro 9.2.55. Provincia de  Buenos Aires, partido de General San Martín. Población ocupada de 14 años y más en viviendas particulares, por categoría ocupacional, según sexo registrado al nacer y cobertura de salud. Año 2022</v>
      </c>
    </row>
    <row r="60" spans="1:1" x14ac:dyDescent="0.2">
      <c r="A60" s="19" t="str">
        <f>HYPERLINK("#'Cuadro 9.2.56'!A3", "Cuadro 9.2.56. Provincia de  Buenos Aires, partido de General Viamonte. Población ocupada de 14 años y más en viviendas particulares, por categoría ocupacional, según sexo registrado al nacer y cobertura de salud. Año 2022")</f>
        <v>Cuadro 9.2.56. Provincia de  Buenos Aires, partido de General Viamonte. Población ocupada de 14 años y más en viviendas particulares, por categoría ocupacional, según sexo registrado al nacer y cobertura de salud. Año 2022</v>
      </c>
    </row>
    <row r="61" spans="1:1" x14ac:dyDescent="0.2">
      <c r="A61" s="19" t="str">
        <f>HYPERLINK("#'Cuadro 9.2.57'!A3", "Cuadro 9.2.57. Provincia de  Buenos Aires, partido de General Villegas. Población ocupada de 14 años y más en viviendas particulares, por categoría ocupacional, según sexo registrado al nacer y cobertura de salud. Año 2022")</f>
        <v>Cuadro 9.2.57. Provincia de  Buenos Aires, partido de General Villegas. Población ocupada de 14 años y más en viviendas particulares, por categoría ocupacional, según sexo registrado al nacer y cobertura de salud. Año 2022</v>
      </c>
    </row>
    <row r="62" spans="1:1" x14ac:dyDescent="0.2">
      <c r="A62" s="19" t="str">
        <f>HYPERLINK("#'Cuadro 9.2.58'!A3", "Cuadro 9.2.58. Provincia de  Buenos Aires, partido de Guaminí. Población ocupada de 14 años y más en viviendas particulares, por categoría ocupacional, según sexo registrado al nacer y cobertura de salud. Año 2022")</f>
        <v>Cuadro 9.2.58. Provincia de  Buenos Aires, partido de Guaminí. Población ocupada de 14 años y más en viviendas particulares, por categoría ocupacional, según sexo registrado al nacer y cobertura de salud. Año 2022</v>
      </c>
    </row>
    <row r="63" spans="1:1" x14ac:dyDescent="0.2">
      <c r="A63" s="19" t="str">
        <f>HYPERLINK("#'Cuadro 9.2.59'!A3", "Cuadro 9.2.59. Provincia de  Buenos Aires, partido de Hipólito Yrigoyen. Población ocupada de 14 años y más en viviendas particulares, por categoría ocupacional, según sexo registrado al nacer y cobertura de salud. Año 2022")</f>
        <v>Cuadro 9.2.59. Provincia de  Buenos Aires, partido de Hipólito Yrigoyen. Población ocupada de 14 años y más en viviendas particulares, por categoría ocupacional, según sexo registrado al nacer y cobertura de salud. Año 2022</v>
      </c>
    </row>
    <row r="64" spans="1:1" x14ac:dyDescent="0.2">
      <c r="A64" s="19" t="str">
        <f>HYPERLINK("#'Cuadro 9.2.60'!A3", "Cuadro 9.2.60. Provincia de  Buenos Aires, partido de Hurlingham. Población ocupada de 14 años y más en viviendas particulares, por categoría ocupacional, según sexo registrado al nacer y cobertura de salud. Año 2022")</f>
        <v>Cuadro 9.2.60. Provincia de  Buenos Aires, partido de Hurlingham. Población ocupada de 14 años y más en viviendas particulares, por categoría ocupacional, según sexo registrado al nacer y cobertura de salud. Año 2022</v>
      </c>
    </row>
    <row r="65" spans="1:1" x14ac:dyDescent="0.2">
      <c r="A65" s="19" t="str">
        <f>HYPERLINK("#'Cuadro 9.2.61'!A3", "Cuadro 9.2.61. Provincia de  Buenos Aires, partido de Ituzaingó. Población ocupada de 14 años y más en viviendas particulares, por categoría ocupacional, según sexo registrado al nacer y cobertura de salud. Año 2022")</f>
        <v>Cuadro 9.2.61. Provincia de  Buenos Aires, partido de Ituzaingó. Población ocupada de 14 años y más en viviendas particulares, por categoría ocupacional, según sexo registrado al nacer y cobertura de salud. Año 2022</v>
      </c>
    </row>
    <row r="66" spans="1:1" x14ac:dyDescent="0.2">
      <c r="A66" s="19" t="str">
        <f>HYPERLINK("#'Cuadro 9.2.62'!A3", "Cuadro 9.2.62. Provincia de  Buenos Aires, partido de José C. Paz. Población ocupada de 14 años y más en viviendas particulares, por categoría ocupacional, según sexo registrado al nacer y cobertura de salud. Año 2022")</f>
        <v>Cuadro 9.2.62. Provincia de  Buenos Aires, partido de José C. Paz. Población ocupada de 14 años y más en viviendas particulares, por categoría ocupacional, según sexo registrado al nacer y cobertura de salud. Año 2022</v>
      </c>
    </row>
    <row r="67" spans="1:1" x14ac:dyDescent="0.2">
      <c r="A67" s="19" t="str">
        <f>HYPERLINK("#'Cuadro 9.2.63'!A3", "Cuadro 9.2.63. Provincia de  Buenos Aires, partido de Junín. Población ocupada de 14 años y más en viviendas particulares, por categoría ocupacional, según sexo registrado al nacer y cobertura de salud. Año 2022")</f>
        <v>Cuadro 9.2.63. Provincia de  Buenos Aires, partido de Junín. Población ocupada de 14 años y más en viviendas particulares, por categoría ocupacional, según sexo registrado al nacer y cobertura de salud. Año 2022</v>
      </c>
    </row>
    <row r="68" spans="1:1" x14ac:dyDescent="0.2">
      <c r="A68" s="19" t="str">
        <f>HYPERLINK("#'Cuadro 9.2.64'!A3", "Cuadro 9.2.64. Provincia de  Buenos Aires, partido de La Costa. Población ocupada de 14 años y más en viviendas particulares, por categoría ocupacional, según sexo registrado al nacer y cobertura de salud. Año 2022")</f>
        <v>Cuadro 9.2.64. Provincia de  Buenos Aires, partido de La Costa. Población ocupada de 14 años y más en viviendas particulares, por categoría ocupacional, según sexo registrado al nacer y cobertura de salud. Año 2022</v>
      </c>
    </row>
    <row r="69" spans="1:1" x14ac:dyDescent="0.2">
      <c r="A69" s="19" t="str">
        <f>HYPERLINK("#'Cuadro 9.2.65'!A3", "Cuadro 9.2.65. Provincia de  Buenos Aires, partido de La Matanza. Población ocupada de 14 años y más en viviendas particulares, por categoría ocupacional, según sexo registrado al nacer y cobertura de salud. Año 2022")</f>
        <v>Cuadro 9.2.65. Provincia de  Buenos Aires, partido de La Matanza. Población ocupada de 14 años y más en viviendas particulares, por categoría ocupacional, según sexo registrado al nacer y cobertura de salud. Año 2022</v>
      </c>
    </row>
    <row r="70" spans="1:1" x14ac:dyDescent="0.2">
      <c r="A70" s="19" t="str">
        <f>HYPERLINK("#'Cuadro 9.2.66'!A3", "Cuadro 9.2.66. Provincia de  Buenos Aires, partido de Lanús. Población ocupada de 14 años y más en viviendas particulares, por categoría ocupacional, según sexo registrado al nacer y cobertura de salud. Año 2022")</f>
        <v>Cuadro 9.2.66. Provincia de  Buenos Aires, partido de Lanús. Población ocupada de 14 años y más en viviendas particulares, por categoría ocupacional, según sexo registrado al nacer y cobertura de salud. Año 2022</v>
      </c>
    </row>
    <row r="71" spans="1:1" x14ac:dyDescent="0.2">
      <c r="A71" s="19" t="str">
        <f>HYPERLINK("#'Cuadro 9.2.67'!A3", "Cuadro 9.2.67. Provincia de  Buenos Aires, partido de La Plata. Población ocupada de 14 años y más en viviendas particulares, por categoría ocupacional, según sexo registrado al nacer y cobertura de salud. Año 2022")</f>
        <v>Cuadro 9.2.67. Provincia de  Buenos Aires, partido de La Plata. Población ocupada de 14 años y más en viviendas particulares, por categoría ocupacional, según sexo registrado al nacer y cobertura de salud. Año 2022</v>
      </c>
    </row>
    <row r="72" spans="1:1" x14ac:dyDescent="0.2">
      <c r="A72" s="19" t="str">
        <f>HYPERLINK("#'Cuadro 9.2.68'!A3", "Cuadro 9.2.68. Provincia de  Buenos Aires, partido de Laprida. Población ocupada de 14 años y más en viviendas particulares, por categoría ocupacional, según sexo registrado al nacer y cobertura de salud. Año 2022")</f>
        <v>Cuadro 9.2.68. Provincia de  Buenos Aires, partido de Laprida. Población ocupada de 14 años y más en viviendas particulares, por categoría ocupacional, según sexo registrado al nacer y cobertura de salud. Año 2022</v>
      </c>
    </row>
    <row r="73" spans="1:1" x14ac:dyDescent="0.2">
      <c r="A73" s="19" t="str">
        <f>HYPERLINK("#'Cuadro 9.2.69'!A3", "Cuadro 9.2.69. Provincia de  Buenos Aires, partido de Las Flores. Población ocupada de 14 años y más en viviendas particulares, por categoría ocupacional, según sexo registrado al nacer y cobertura de salud. Año 2022")</f>
        <v>Cuadro 9.2.69. Provincia de  Buenos Aires, partido de Las Flores. Población ocupada de 14 años y más en viviendas particulares, por categoría ocupacional, según sexo registrado al nacer y cobertura de salud. Año 2022</v>
      </c>
    </row>
    <row r="74" spans="1:1" x14ac:dyDescent="0.2">
      <c r="A74" s="19" t="str">
        <f>HYPERLINK("#'Cuadro 9.2.70'!A3", "Cuadro 9.2.70. Provincia de  Buenos Aires, partido de Leandro N. Alem. Población ocupada de 14 años y más en viviendas particulares, por categoría ocupacional, según sexo registrado al nacer y cobertura de salud. Año 2022")</f>
        <v>Cuadro 9.2.70. Provincia de  Buenos Aires, partido de Leandro N. Alem. Población ocupada de 14 años y más en viviendas particulares, por categoría ocupacional, según sexo registrado al nacer y cobertura de salud. Año 2022</v>
      </c>
    </row>
    <row r="75" spans="1:1" x14ac:dyDescent="0.2">
      <c r="A75" s="19" t="str">
        <f>HYPERLINK("#'Cuadro 9.2.71'!A3", "Cuadro 9.2.71. Provincia de  Buenos Aires, partido de Lezama. Población ocupada de 14 años y más en viviendas particulares, por categoría ocupacional, según sexo registrado al nacer y cobertura de salud. Año 2022")</f>
        <v>Cuadro 9.2.71. Provincia de  Buenos Aires, partido de Lezama. Población ocupada de 14 años y más en viviendas particulares, por categoría ocupacional, según sexo registrado al nacer y cobertura de salud. Año 2022</v>
      </c>
    </row>
    <row r="76" spans="1:1" x14ac:dyDescent="0.2">
      <c r="A76" s="19" t="str">
        <f>HYPERLINK("#'Cuadro 9.2.72'!A3", "Cuadro 9.2.72. Provincia de  Buenos Aires, partido de Lincoln. Población ocupada de 14 años y más en viviendas particulares, por categoría ocupacional, según sexo registrado al nacer y cobertura de salud. Año 2022")</f>
        <v>Cuadro 9.2.72. Provincia de  Buenos Aires, partido de Lincoln. Población ocupada de 14 años y más en viviendas particulares, por categoría ocupacional, según sexo registrado al nacer y cobertura de salud. Año 2022</v>
      </c>
    </row>
    <row r="77" spans="1:1" x14ac:dyDescent="0.2">
      <c r="A77" s="19" t="str">
        <f>HYPERLINK("#'Cuadro 9.2.73'!A3", "Cuadro 9.2.73. Provincia de  Buenos Aires, partido de Lobería. Población ocupada de 14 años y más en viviendas particulares, por categoría ocupacional, según sexo registrado al nacer y cobertura de salud. Año 2022")</f>
        <v>Cuadro 9.2.73. Provincia de  Buenos Aires, partido de Lobería. Población ocupada de 14 años y más en viviendas particulares, por categoría ocupacional, según sexo registrado al nacer y cobertura de salud. Año 2022</v>
      </c>
    </row>
    <row r="78" spans="1:1" x14ac:dyDescent="0.2">
      <c r="A78" s="19" t="str">
        <f>HYPERLINK("#'Cuadro 9.2.74'!A3", "Cuadro 9.2.74. Provincia de  Buenos Aires, partido de Lobos. Población ocupada de 14 años y más en viviendas particulares, por categoría ocupacional, según sexo registrado al nacer y cobertura de salud. Año 2022")</f>
        <v>Cuadro 9.2.74. Provincia de  Buenos Aires, partido de Lobos. Población ocupada de 14 años y más en viviendas particulares, por categoría ocupacional, según sexo registrado al nacer y cobertura de salud. Año 2022</v>
      </c>
    </row>
    <row r="79" spans="1:1" x14ac:dyDescent="0.2">
      <c r="A79" s="19" t="str">
        <f>HYPERLINK("#'Cuadro 9.2.75'!A3", "Cuadro 9.2.75. Provincia de  Buenos Aires, partido de Lomas de Zamora. Población ocupada de 14 años y más en viviendas particulares, por categoría ocupacional, según sexo registrado al nacer y cobertura de salud. Año 2022")</f>
        <v>Cuadro 9.2.75. Provincia de  Buenos Aires, partido de Lomas de Zamora. Población ocupada de 14 años y más en viviendas particulares, por categoría ocupacional, según sexo registrado al nacer y cobertura de salud. Año 2022</v>
      </c>
    </row>
    <row r="80" spans="1:1" x14ac:dyDescent="0.2">
      <c r="A80" s="19" t="str">
        <f>HYPERLINK("#'Cuadro 9.2.76'!A3", "Cuadro 9.2.76. Provincia de  Buenos Aires, partido de Luján. Población ocupada de 14 años y más en viviendas particulares, por categoría ocupacional, según sexo registrado al nacer y cobertura de salud. Año 2022")</f>
        <v>Cuadro 9.2.76. Provincia de  Buenos Aires, partido de Luján. Población ocupada de 14 años y más en viviendas particulares, por categoría ocupacional, según sexo registrado al nacer y cobertura de salud. Año 2022</v>
      </c>
    </row>
    <row r="81" spans="1:1" x14ac:dyDescent="0.2">
      <c r="A81" s="19" t="str">
        <f>HYPERLINK("#'Cuadro 9.2.77'!A3", "Cuadro 9.2.77. Provincia de  Buenos Aires, partido de Magdalena. Población ocupada de 14 años y más en viviendas particulares, por categoría ocupacional, según sexo registrado al nacer y cobertura de salud. Año 2022")</f>
        <v>Cuadro 9.2.77. Provincia de  Buenos Aires, partido de Magdalena. Población ocupada de 14 años y más en viviendas particulares, por categoría ocupacional, según sexo registrado al nacer y cobertura de salud. Año 2022</v>
      </c>
    </row>
    <row r="82" spans="1:1" x14ac:dyDescent="0.2">
      <c r="A82" s="19" t="str">
        <f>HYPERLINK("#'Cuadro 9.2.78'!A3", "Cuadro 9.2.78. Provincia de  Buenos Aires, partido de Maipú. Población ocupada de 14 años y más en viviendas particulares, por categoría ocupacional, según sexo registrado al nacer y cobertura de salud. Año 2022")</f>
        <v>Cuadro 9.2.78. Provincia de  Buenos Aires, partido de Maipú. Población ocupada de 14 años y más en viviendas particulares, por categoría ocupacional, según sexo registrado al nacer y cobertura de salud. Año 2022</v>
      </c>
    </row>
    <row r="83" spans="1:1" x14ac:dyDescent="0.2">
      <c r="A83" s="19" t="str">
        <f>HYPERLINK("#'Cuadro 9.2.79'!A3", "Cuadro 9.2.79. Provincia de  Buenos Aires, partido de Malvinas Argentinas. Población ocupada de 14 años y más en viviendas particulares, por categoría ocupacional, según sexo registrado al nacer y cobertura de salud. Año 2022")</f>
        <v>Cuadro 9.2.79. Provincia de  Buenos Aires, partido de Malvinas Argentinas. Población ocupada de 14 años y más en viviendas particulares, por categoría ocupacional, según sexo registrado al nacer y cobertura de salud. Año 2022</v>
      </c>
    </row>
    <row r="84" spans="1:1" x14ac:dyDescent="0.2">
      <c r="A84" s="19" t="str">
        <f>HYPERLINK("#'Cuadro 9.2.80'!A3", "Cuadro 9.2.80. Provincia de  Buenos Aires, partido de Mar Chiquita. Población ocupada de 14 años y más en viviendas particulares, por categoría ocupacional, según sexo registrado al nacer y cobertura de salud. Año 2022")</f>
        <v>Cuadro 9.2.80. Provincia de  Buenos Aires, partido de Mar Chiquita. Población ocupada de 14 años y más en viviendas particulares, por categoría ocupacional, según sexo registrado al nacer y cobertura de salud. Año 2022</v>
      </c>
    </row>
    <row r="85" spans="1:1" x14ac:dyDescent="0.2">
      <c r="A85" s="19" t="str">
        <f>HYPERLINK("#'Cuadro 9.2.81'!A3", "Cuadro 9.2.81. Provincia de  Buenos Aires, partido de Marcos Paz. Población ocupada de 14 años y más en viviendas particulares, por categoría ocupacional, según sexo registrado al nacer y cobertura de salud. Año 2022")</f>
        <v>Cuadro 9.2.81. Provincia de  Buenos Aires, partido de Marcos Paz. Población ocupada de 14 años y más en viviendas particulares, por categoría ocupacional, según sexo registrado al nacer y cobertura de salud. Año 2022</v>
      </c>
    </row>
    <row r="86" spans="1:1" x14ac:dyDescent="0.2">
      <c r="A86" s="19" t="str">
        <f>HYPERLINK("#'Cuadro 9.2.82'!A3", "Cuadro 9.2.82. Provincia de  Buenos Aires, partido de Mercedes. Población ocupada de 14 años y más en viviendas particulares, por categoría ocupacional, según sexo registrado al nacer y cobertura de salud. Año 2022")</f>
        <v>Cuadro 9.2.82. Provincia de  Buenos Aires, partido de Mercedes. Población ocupada de 14 años y más en viviendas particulares, por categoría ocupacional, según sexo registrado al nacer y cobertura de salud. Año 2022</v>
      </c>
    </row>
    <row r="87" spans="1:1" x14ac:dyDescent="0.2">
      <c r="A87" s="19" t="str">
        <f>HYPERLINK("#'Cuadro 9.2.83'!A3", "Cuadro 9.2.83. Provincia de  Buenos Aires, partido de Merlo. Población ocupada de 14 años y más en viviendas particulares, por categoría ocupacional, según sexo registrado al nacer y cobertura de salud. Año 2022")</f>
        <v>Cuadro 9.2.83. Provincia de  Buenos Aires, partido de Merlo. Población ocupada de 14 años y más en viviendas particulares, por categoría ocupacional, según sexo registrado al nacer y cobertura de salud. Año 2022</v>
      </c>
    </row>
    <row r="88" spans="1:1" x14ac:dyDescent="0.2">
      <c r="A88" s="19" t="str">
        <f>HYPERLINK("#'Cuadro 9.2.84'!A3", "Cuadro 9.2.84. Provincia de  Buenos Aires, partido de Monte. Población ocupada de 14 años y más en viviendas particulares, por categoría ocupacional, según sexo registrado al nacer y cobertura de salud. Año 2022")</f>
        <v>Cuadro 9.2.84. Provincia de  Buenos Aires, partido de Monte. Población ocupada de 14 años y más en viviendas particulares, por categoría ocupacional, según sexo registrado al nacer y cobertura de salud. Año 2022</v>
      </c>
    </row>
    <row r="89" spans="1:1" x14ac:dyDescent="0.2">
      <c r="A89" s="19" t="str">
        <f>HYPERLINK("#'Cuadro 9.2.85'!A3", "Cuadro 9.2.85. Provincia de  Buenos Aires, partido de Monte Hermoso. Población ocupada de 14 años y más en viviendas particulares, por categoría ocupacional, según sexo registrado al nacer y cobertura de salud. Año 2022")</f>
        <v>Cuadro 9.2.85. Provincia de  Buenos Aires, partido de Monte Hermoso. Población ocupada de 14 años y más en viviendas particulares, por categoría ocupacional, según sexo registrado al nacer y cobertura de salud. Año 2022</v>
      </c>
    </row>
    <row r="90" spans="1:1" x14ac:dyDescent="0.2">
      <c r="A90" s="19" t="str">
        <f>HYPERLINK("#'Cuadro 9.2.86'!A3", "Cuadro 9.2.86. Provincia de  Buenos Aires, partido de Moreno. Población ocupada de 14 años y más en viviendas particulares, por categoría ocupacional, según sexo registrado al nacer y cobertura de salud. Año 2022")</f>
        <v>Cuadro 9.2.86. Provincia de  Buenos Aires, partido de Moreno. Población ocupada de 14 años y más en viviendas particulares, por categoría ocupacional, según sexo registrado al nacer y cobertura de salud. Año 2022</v>
      </c>
    </row>
    <row r="91" spans="1:1" x14ac:dyDescent="0.2">
      <c r="A91" s="19" t="str">
        <f>HYPERLINK("#'Cuadro 9.2.87'!A3", "Cuadro 9.2.87. Provincia de  Buenos Aires, partido de Morón. Población ocupada de 14 años y más en viviendas particulares, por categoría ocupacional, según sexo registrado al nacer y cobertura de salud. Año 2022")</f>
        <v>Cuadro 9.2.87. Provincia de  Buenos Aires, partido de Morón. Población ocupada de 14 años y más en viviendas particulares, por categoría ocupacional, según sexo registrado al nacer y cobertura de salud. Año 2022</v>
      </c>
    </row>
    <row r="92" spans="1:1" x14ac:dyDescent="0.2">
      <c r="A92" s="19" t="str">
        <f>HYPERLINK("#'Cuadro 9.2.88'!A3", "Cuadro 9.2.88. Provincia de  Buenos Aires, partido de Navarro. Población ocupada de 14 años y más en viviendas particulares, por categoría ocupacional, según sexo registrado al nacer y cobertura de salud. Año 2022")</f>
        <v>Cuadro 9.2.88. Provincia de  Buenos Aires, partido de Navarro. Población ocupada de 14 años y más en viviendas particulares, por categoría ocupacional, según sexo registrado al nacer y cobertura de salud. Año 2022</v>
      </c>
    </row>
    <row r="93" spans="1:1" x14ac:dyDescent="0.2">
      <c r="A93" s="19" t="str">
        <f>HYPERLINK("#'Cuadro 9.2.89'!A3", "Cuadro 9.2.89. Provincia de  Buenos Aires, partido de Necochea. Población ocupada de 14 años y más en viviendas particulares, por categoría ocupacional, según sexo registrado al nacer y cobertura de salud. Año 2022")</f>
        <v>Cuadro 9.2.89. Provincia de  Buenos Aires, partido de Necochea. Población ocupada de 14 años y más en viviendas particulares, por categoría ocupacional, según sexo registrado al nacer y cobertura de salud. Año 2022</v>
      </c>
    </row>
    <row r="94" spans="1:1" x14ac:dyDescent="0.2">
      <c r="A94" s="19" t="str">
        <f>HYPERLINK("#'Cuadro 9.2.90'!A3", "Cuadro 9.2.90. Provincia de  Buenos Aires, partido de 9 de Julio. Población ocupada de 14 años y más en viviendas particulares, por categoría ocupacional, según sexo registrado al nacer y cobertura de salud. Año 2022")</f>
        <v>Cuadro 9.2.90. Provincia de  Buenos Aires, partido de 9 de Julio. Población ocupada de 14 años y más en viviendas particulares, por categoría ocupacional, según sexo registrado al nacer y cobertura de salud. Año 2022</v>
      </c>
    </row>
    <row r="95" spans="1:1" x14ac:dyDescent="0.2">
      <c r="A95" s="19" t="str">
        <f>HYPERLINK("#'Cuadro 9.2.91'!A3", "Cuadro 9.2.91. Provincia de  Buenos Aires, partido de Olavarría. Población ocupada de 14 años y más en viviendas particulares, por categoría ocupacional, según sexo registrado al nacer y cobertura de salud. Año 2022")</f>
        <v>Cuadro 9.2.91. Provincia de  Buenos Aires, partido de Olavarría. Población ocupada de 14 años y más en viviendas particulares, por categoría ocupacional, según sexo registrado al nacer y cobertura de salud. Año 2022</v>
      </c>
    </row>
    <row r="96" spans="1:1" x14ac:dyDescent="0.2">
      <c r="A96" s="19" t="str">
        <f>HYPERLINK("#'Cuadro 9.2.92'!A3", "Cuadro 9.2.92. Provincia de  Buenos Aires, partido de Patagones. Población ocupada de 14 años y más en viviendas particulares, por categoría ocupacional, según sexo registrado al nacer y cobertura de salud. Año 2022")</f>
        <v>Cuadro 9.2.92. Provincia de  Buenos Aires, partido de Patagones. Población ocupada de 14 años y más en viviendas particulares, por categoría ocupacional, según sexo registrado al nacer y cobertura de salud. Año 2022</v>
      </c>
    </row>
    <row r="97" spans="1:1" x14ac:dyDescent="0.2">
      <c r="A97" s="19" t="str">
        <f>HYPERLINK("#'Cuadro 9.2.93'!A3", "Cuadro 9.2.93. Provincia de  Buenos Aires, partido de Pehuajó. Población ocupada de 14 años y más en viviendas particulares, por categoría ocupacional, según sexo registrado al nacer y cobertura de salud. Año 2022")</f>
        <v>Cuadro 9.2.93. Provincia de  Buenos Aires, partido de Pehuajó. Población ocupada de 14 años y más en viviendas particulares, por categoría ocupacional, según sexo registrado al nacer y cobertura de salud. Año 2022</v>
      </c>
    </row>
    <row r="98" spans="1:1" x14ac:dyDescent="0.2">
      <c r="A98" s="19" t="str">
        <f>HYPERLINK("#'Cuadro 9.2.94'!A3", "Cuadro 9.2.94. Provincia de  Buenos Aires, partido de Pellegrini. Población ocupada de 14 años y más en viviendas particulares, por categoría ocupacional, según sexo registrado al nacer y cobertura de salud. Año 2022")</f>
        <v>Cuadro 9.2.94. Provincia de  Buenos Aires, partido de Pellegrini. Población ocupada de 14 años y más en viviendas particulares, por categoría ocupacional, según sexo registrado al nacer y cobertura de salud. Año 2022</v>
      </c>
    </row>
    <row r="99" spans="1:1" x14ac:dyDescent="0.2">
      <c r="A99" s="19" t="str">
        <f>HYPERLINK("#'Cuadro 9.2.95'!A3", "Cuadro 9.2.95. Provincia de  Buenos Aires, partido de Pergamino. Población ocupada de 14 años y más en viviendas particulares, por categoría ocupacional, según sexo registrado al nacer y cobertura de salud. Año 2022")</f>
        <v>Cuadro 9.2.95. Provincia de  Buenos Aires, partido de Pergamino. Población ocupada de 14 años y más en viviendas particulares, por categoría ocupacional, según sexo registrado al nacer y cobertura de salud. Año 2022</v>
      </c>
    </row>
    <row r="100" spans="1:1" x14ac:dyDescent="0.2">
      <c r="A100" s="19" t="str">
        <f>HYPERLINK("#'Cuadro 9.2.96'!A3", "Cuadro 9.2.96. Provincia de  Buenos Aires, partido de Pila. Población ocupada de 14 años y más en viviendas particulares, por categoría ocupacional, según sexo registrado al nacer y cobertura de salud. Año 2022")</f>
        <v>Cuadro 9.2.96. Provincia de  Buenos Aires, partido de Pila. Población ocupada de 14 años y más en viviendas particulares, por categoría ocupacional, según sexo registrado al nacer y cobertura de salud. Año 2022</v>
      </c>
    </row>
    <row r="101" spans="1:1" x14ac:dyDescent="0.2">
      <c r="A101" s="19" t="str">
        <f>HYPERLINK("#'Cuadro 9.2.97'!A3", "Cuadro 9.2.97. Provincia de  Buenos Aires, partido de Pilar. Población ocupada de 14 años y más en viviendas particulares, por categoría ocupacional, según sexo registrado al nacer y cobertura de salud. Año 2022")</f>
        <v>Cuadro 9.2.97. Provincia de  Buenos Aires, partido de Pilar. Población ocupada de 14 años y más en viviendas particulares, por categoría ocupacional, según sexo registrado al nacer y cobertura de salud. Año 2022</v>
      </c>
    </row>
    <row r="102" spans="1:1" x14ac:dyDescent="0.2">
      <c r="A102" s="19" t="str">
        <f>HYPERLINK("#'Cuadro 9.2.98'!A3", "Cuadro 9.2.98. Provincia de  Buenos Aires, partido de Pinamar. Población ocupada de 14 años y más en viviendas particulares, por categoría ocupacional, según sexo registrado al nacer y cobertura de salud. Año 2022")</f>
        <v>Cuadro 9.2.98. Provincia de  Buenos Aires, partido de Pinamar. Población ocupada de 14 años y más en viviendas particulares, por categoría ocupacional, según sexo registrado al nacer y cobertura de salud. Año 2022</v>
      </c>
    </row>
    <row r="103" spans="1:1" x14ac:dyDescent="0.2">
      <c r="A103" s="19" t="str">
        <f>HYPERLINK("#'Cuadro 9.2.99'!A3", "Cuadro 9.2.99. Provincia de  Buenos Aires, partido de Presidente Perón. Población ocupada de 14 años y más en viviendas particulares, por categoría ocupacional, según sexo registrado al nacer y cobertura de salud. Año 2022")</f>
        <v>Cuadro 9.2.99. Provincia de  Buenos Aires, partido de Presidente Perón. Población ocupada de 14 años y más en viviendas particulares, por categoría ocupacional, según sexo registrado al nacer y cobertura de salud. Año 2022</v>
      </c>
    </row>
    <row r="104" spans="1:1" x14ac:dyDescent="0.2">
      <c r="A104" s="19" t="str">
        <f>HYPERLINK("#'Cuadro 9.2.100'!A3", "Cuadro 9.2.100. Provincia de  Buenos Aires, partido de Puan. Población ocupada de 14 años y más en viviendas particulares, por categoría ocupacional, según sexo registrado al nacer y cobertura de salud. Año 2022")</f>
        <v>Cuadro 9.2.100. Provincia de  Buenos Aires, partido de Puan. Población ocupada de 14 años y más en viviendas particulares, por categoría ocupacional, según sexo registrado al nacer y cobertura de salud. Año 2022</v>
      </c>
    </row>
    <row r="105" spans="1:1" x14ac:dyDescent="0.2">
      <c r="A105" s="19" t="str">
        <f>HYPERLINK("#'Cuadro 9.2.101'!A3", "Cuadro 9.2.101. Provincia de  Buenos Aires, partido de Punta Indio. Población ocupada de 14 años y más en viviendas particulares, por categoría ocupacional, según sexo registrado al nacer y cobertura de salud. Año 2022")</f>
        <v>Cuadro 9.2.101. Provincia de  Buenos Aires, partido de Punta Indio. Población ocupada de 14 años y más en viviendas particulares, por categoría ocupacional, según sexo registrado al nacer y cobertura de salud. Año 2022</v>
      </c>
    </row>
    <row r="106" spans="1:1" x14ac:dyDescent="0.2">
      <c r="A106" s="19" t="str">
        <f>HYPERLINK("#'Cuadro 9.2.102'!A3", "Cuadro 9.2.102. Provincia de  Buenos Aires, partido de Quilmes. Población ocupada de 14 años y más en viviendas particulares, por categoría ocupacional, según sexo registrado al nacer y cobertura de salud. Año 2022")</f>
        <v>Cuadro 9.2.102. Provincia de  Buenos Aires, partido de Quilmes. Población ocupada de 14 años y más en viviendas particulares, por categoría ocupacional, según sexo registrado al nacer y cobertura de salud. Año 2022</v>
      </c>
    </row>
    <row r="107" spans="1:1" x14ac:dyDescent="0.2">
      <c r="A107" s="19" t="str">
        <f>HYPERLINK("#'Cuadro 9.2.103'!A3", "Cuadro 9.2.103. Provincia de  Buenos Aires, partido de Ramallo. Población ocupada de 14 años y más en viviendas particulares, por categoría ocupacional, según sexo registrado al nacer y cobertura de salud. Año 2022")</f>
        <v>Cuadro 9.2.103. Provincia de  Buenos Aires, partido de Ramallo. Población ocupada de 14 años y más en viviendas particulares, por categoría ocupacional, según sexo registrado al nacer y cobertura de salud. Año 2022</v>
      </c>
    </row>
    <row r="108" spans="1:1" x14ac:dyDescent="0.2">
      <c r="A108" s="19" t="str">
        <f>HYPERLINK("#'Cuadro 9.2.104'!A3", "Cuadro 9.2.104. Provincia de  Buenos Aires, partido de Rauch. Población ocupada de 14 años y más en viviendas particulares, por categoría ocupacional, según sexo registrado al nacer y cobertura de salud. Año 2022")</f>
        <v>Cuadro 9.2.104. Provincia de  Buenos Aires, partido de Rauch. Población ocupada de 14 años y más en viviendas particulares, por categoría ocupacional, según sexo registrado al nacer y cobertura de salud. Año 2022</v>
      </c>
    </row>
    <row r="109" spans="1:1" x14ac:dyDescent="0.2">
      <c r="A109" s="19" t="str">
        <f>HYPERLINK("#'Cuadro 9.2.105'!A3", "Cuadro 9.2.105. Provincia de  Buenos Aires, partido de Rivadavia. Población ocupada de 14 años y más en viviendas particulares, por categoría ocupacional, según sexo registrado al nacer y cobertura de salud. Año 2022")</f>
        <v>Cuadro 9.2.105. Provincia de  Buenos Aires, partido de Rivadavia. Población ocupada de 14 años y más en viviendas particulares, por categoría ocupacional, según sexo registrado al nacer y cobertura de salud. Año 2022</v>
      </c>
    </row>
    <row r="110" spans="1:1" x14ac:dyDescent="0.2">
      <c r="A110" s="19" t="str">
        <f>HYPERLINK("#'Cuadro 9.2.106'!A3", "Cuadro 9.2.106. Provincia de  Buenos Aires, partido de Rojas. Población ocupada de 14 años y más en viviendas particulares, por categoría ocupacional, según sexo registrado al nacer y cobertura de salud. Año 2022")</f>
        <v>Cuadro 9.2.106. Provincia de  Buenos Aires, partido de Rojas. Población ocupada de 14 años y más en viviendas particulares, por categoría ocupacional, según sexo registrado al nacer y cobertura de salud. Año 2022</v>
      </c>
    </row>
    <row r="111" spans="1:1" x14ac:dyDescent="0.2">
      <c r="A111" s="19" t="str">
        <f>HYPERLINK("#'Cuadro 9.2.107'!A3", "Cuadro 9.2.107. Provincia de  Buenos Aires, partido de Roque Pérez. Población ocupada de 14 años y más en viviendas particulares, por categoría ocupacional, según sexo registrado al nacer y cobertura de salud. Año 2022")</f>
        <v>Cuadro 9.2.107. Provincia de  Buenos Aires, partido de Roque Pérez. Población ocupada de 14 años y más en viviendas particulares, por categoría ocupacional, según sexo registrado al nacer y cobertura de salud. Año 2022</v>
      </c>
    </row>
    <row r="112" spans="1:1" x14ac:dyDescent="0.2">
      <c r="A112" s="19" t="str">
        <f>HYPERLINK("#'Cuadro 9.2.108'!A3", "Cuadro 9.2.108. Provincia de  Buenos Aires, partido de Saavedra. Población ocupada de 14 años y más en viviendas particulares, por categoría ocupacional, según sexo registrado al nacer y cobertura de salud. Año 2022")</f>
        <v>Cuadro 9.2.108. Provincia de  Buenos Aires, partido de Saavedra. Población ocupada de 14 años y más en viviendas particulares, por categoría ocupacional, según sexo registrado al nacer y cobertura de salud. Año 2022</v>
      </c>
    </row>
    <row r="113" spans="1:1" x14ac:dyDescent="0.2">
      <c r="A113" s="19" t="str">
        <f>HYPERLINK("#'Cuadro 9.2.109'!A3", "Cuadro 9.2.109. Provincia de  Buenos Aires, partido de Saladillo. Población ocupada de 14 años y más en viviendas particulares, por categoría ocupacional, según sexo registrado al nacer y cobertura de salud. Año 2022")</f>
        <v>Cuadro 9.2.109. Provincia de  Buenos Aires, partido de Saladillo. Población ocupada de 14 años y más en viviendas particulares, por categoría ocupacional, según sexo registrado al nacer y cobertura de salud. Año 2022</v>
      </c>
    </row>
    <row r="114" spans="1:1" x14ac:dyDescent="0.2">
      <c r="A114" s="19" t="str">
        <f>HYPERLINK("#'Cuadro 9.2.110'!A3", "Cuadro 9.2.110. Provincia de  Buenos Aires, partido de Salto. Población ocupada de 14 años y más en viviendas particulares, por categoría ocupacional, según sexo registrado al nacer y cobertura de salud. Año 2022")</f>
        <v>Cuadro 9.2.110. Provincia de  Buenos Aires, partido de Salto. Población ocupada de 14 años y más en viviendas particulares, por categoría ocupacional, según sexo registrado al nacer y cobertura de salud. Año 2022</v>
      </c>
    </row>
    <row r="115" spans="1:1" x14ac:dyDescent="0.2">
      <c r="A115" s="19" t="str">
        <f>HYPERLINK("#'Cuadro 9.2.111'!A3", "Cuadro 9.2.111. Provincia de  Buenos Aires, partido de Salliqueló. Población ocupada de 14 años y más en viviendas particulares, por categoría ocupacional, según sexo registrado al nacer y cobertura de salud. Año 2022")</f>
        <v>Cuadro 9.2.111. Provincia de  Buenos Aires, partido de Salliqueló. Población ocupada de 14 años y más en viviendas particulares, por categoría ocupacional, según sexo registrado al nacer y cobertura de salud. Año 2022</v>
      </c>
    </row>
    <row r="116" spans="1:1" x14ac:dyDescent="0.2">
      <c r="A116" s="19" t="str">
        <f>HYPERLINK("#'Cuadro 9.2.112'!A3", "Cuadro 9.2.112. Provincia de  Buenos Aires, partido de San Andrés de Giles. Población ocupada de 14 años y más en viviendas particulares, por categoría ocupacional, según sexo registrado al nacer y cobertura de salud. Año 2022")</f>
        <v>Cuadro 9.2.112. Provincia de  Buenos Aires, partido de San Andrés de Giles. Población ocupada de 14 años y más en viviendas particulares, por categoría ocupacional, según sexo registrado al nacer y cobertura de salud. Año 2022</v>
      </c>
    </row>
    <row r="117" spans="1:1" x14ac:dyDescent="0.2">
      <c r="A117" s="19" t="str">
        <f>HYPERLINK("#'Cuadro 9.2.113'!A3", "Cuadro 9.2.113. Provincia de  Buenos Aires, partido de San Antonio de Areco. Población ocupada de 14 años y más en viviendas particulares, por categoría ocupacional, según sexo registrado al nacer y cobertura de salud. Año 2022")</f>
        <v>Cuadro 9.2.113. Provincia de  Buenos Aires, partido de San Antonio de Areco. Población ocupada de 14 años y más en viviendas particulares, por categoría ocupacional, según sexo registrado al nacer y cobertura de salud. Año 2022</v>
      </c>
    </row>
    <row r="118" spans="1:1" x14ac:dyDescent="0.2">
      <c r="A118" s="19" t="str">
        <f>HYPERLINK("#'Cuadro 9.2.114'!A3", "Cuadro 9.2.114. Provincia de  Buenos Aires, partido de San Cayetano. Población ocupada de 14 años y más en viviendas particulares, por categoría ocupacional, según sexo registrado al nacer y cobertura de salud. Año 2022")</f>
        <v>Cuadro 9.2.114. Provincia de  Buenos Aires, partido de San Cayetano. Población ocupada de 14 años y más en viviendas particulares, por categoría ocupacional, según sexo registrado al nacer y cobertura de salud. Año 2022</v>
      </c>
    </row>
    <row r="119" spans="1:1" x14ac:dyDescent="0.2">
      <c r="A119" s="19" t="str">
        <f>HYPERLINK("#'Cuadro 9.2.115'!A3", "Cuadro 9.2.115. Provincia de  Buenos Aires, partido de San Fernando. Población ocupada de 14 años y más en viviendas particulares, por categoría ocupacional, según sexo registrado al nacer y cobertura de salud. Año 2022")</f>
        <v>Cuadro 9.2.115. Provincia de  Buenos Aires, partido de San Fernando. Población ocupada de 14 años y más en viviendas particulares, por categoría ocupacional, según sexo registrado al nacer y cobertura de salud. Año 2022</v>
      </c>
    </row>
    <row r="120" spans="1:1" x14ac:dyDescent="0.2">
      <c r="A120" s="19" t="str">
        <f>HYPERLINK("#'Cuadro 9.2.116'!A3", "Cuadro 9.2.116. Provincia de  Buenos Aires, partido de San Isidro. Población ocupada de 14 años y más en viviendas particulares, por categoría ocupacional, según sexo registrado al nacer y cobertura de salud. Año 2022")</f>
        <v>Cuadro 9.2.116. Provincia de  Buenos Aires, partido de San Isidro. Población ocupada de 14 años y más en viviendas particulares, por categoría ocupacional, según sexo registrado al nacer y cobertura de salud. Año 2022</v>
      </c>
    </row>
    <row r="121" spans="1:1" x14ac:dyDescent="0.2">
      <c r="A121" s="19" t="str">
        <f>HYPERLINK("#'Cuadro 9.2.117'!A3", "Cuadro 9.2.117. Provincia de  Buenos Aires, partido de San Miguel. Población ocupada de 14 años y más en viviendas particulares, por categoría ocupacional, según sexo registrado al nacer y cobertura de salud. Año 2022")</f>
        <v>Cuadro 9.2.117. Provincia de  Buenos Aires, partido de San Miguel. Población ocupada de 14 años y más en viviendas particulares, por categoría ocupacional, según sexo registrado al nacer y cobertura de salud. Año 2022</v>
      </c>
    </row>
    <row r="122" spans="1:1" x14ac:dyDescent="0.2">
      <c r="A122" s="19" t="str">
        <f>HYPERLINK("#'Cuadro 9.2.118'!A3", "Cuadro 9.2.118. Provincia de  Buenos Aires, partido de San Nicolás. Población ocupada de 14 años y más en viviendas particulares, por categoría ocupacional, según sexo registrado al nacer y cobertura de salud. Año 2022")</f>
        <v>Cuadro 9.2.118. Provincia de  Buenos Aires, partido de San Nicolás. Población ocupada de 14 años y más en viviendas particulares, por categoría ocupacional, según sexo registrado al nacer y cobertura de salud. Año 2022</v>
      </c>
    </row>
    <row r="123" spans="1:1" x14ac:dyDescent="0.2">
      <c r="A123" s="19" t="str">
        <f>HYPERLINK("#'Cuadro 9.2.119'!A3", "Cuadro 9.2.119. Provincia de  Buenos Aires, partido de San Pedro. Población ocupada de 14 años y más en viviendas particulares, por categoría ocupacional, según sexo registrado al nacer y cobertura de salud. Año 2022")</f>
        <v>Cuadro 9.2.119. Provincia de  Buenos Aires, partido de San Pedro. Población ocupada de 14 años y más en viviendas particulares, por categoría ocupacional, según sexo registrado al nacer y cobertura de salud. Año 2022</v>
      </c>
    </row>
    <row r="124" spans="1:1" x14ac:dyDescent="0.2">
      <c r="A124" s="19" t="str">
        <f>HYPERLINK("#'Cuadro 9.2.120'!A3", "Cuadro 9.2.120. Provincia de  Buenos Aires, partido de San Vicente. Población ocupada de 14 años y más en viviendas particulares, por categoría ocupacional, según sexo registrado al nacer y cobertura de salud. Año 2022")</f>
        <v>Cuadro 9.2.120. Provincia de  Buenos Aires, partido de San Vicente. Población ocupada de 14 años y más en viviendas particulares, por categoría ocupacional, según sexo registrado al nacer y cobertura de salud. Año 2022</v>
      </c>
    </row>
    <row r="125" spans="1:1" x14ac:dyDescent="0.2">
      <c r="A125" s="19" t="str">
        <f>HYPERLINK("#'Cuadro 9.2.121'!A3", "Cuadro 9.2.121. Provincia de  Buenos Aires, partido de Suipacha. Población ocupada de 14 años y más en viviendas particulares, por categoría ocupacional, según sexo registrado al nacer y cobertura de salud. Año 2022")</f>
        <v>Cuadro 9.2.121. Provincia de  Buenos Aires, partido de Suipacha. Población ocupada de 14 años y más en viviendas particulares, por categoría ocupacional, según sexo registrado al nacer y cobertura de salud. Año 2022</v>
      </c>
    </row>
    <row r="126" spans="1:1" x14ac:dyDescent="0.2">
      <c r="A126" s="19" t="str">
        <f>HYPERLINK("#'Cuadro 9.2.122'!A3", "Cuadro 9.2.122. Provincia de  Buenos Aires, partido de Tandil. Población ocupada de 14 años y más en viviendas particulares, por categoría ocupacional, según sexo registrado al nacer y cobertura de salud. Año 2022")</f>
        <v>Cuadro 9.2.122. Provincia de  Buenos Aires, partido de Tandil. Población ocupada de 14 años y más en viviendas particulares, por categoría ocupacional, según sexo registrado al nacer y cobertura de salud. Año 2022</v>
      </c>
    </row>
    <row r="127" spans="1:1" x14ac:dyDescent="0.2">
      <c r="A127" s="19" t="str">
        <f>HYPERLINK("#'Cuadro 9.2.123'!A3", "Cuadro 9.2.123. Provincia de  Buenos Aires, partido de Tapalqué. Población ocupada de 14 años y más en viviendas particulares, por categoría ocupacional, según sexo registrado al nacer y cobertura de salud. Año 2022")</f>
        <v>Cuadro 9.2.123. Provincia de  Buenos Aires, partido de Tapalqué. Población ocupada de 14 años y más en viviendas particulares, por categoría ocupacional, según sexo registrado al nacer y cobertura de salud. Año 2022</v>
      </c>
    </row>
    <row r="128" spans="1:1" x14ac:dyDescent="0.2">
      <c r="A128" s="19" t="str">
        <f>HYPERLINK("#'Cuadro 9.2.124'!A3", "Cuadro 9.2.124. Provincia de  Buenos Aires, partido de Tigre. Población ocupada de 14 años y más en viviendas particulares, por categoría ocupacional, según sexo registrado al nacer y cobertura de salud. Año 2022")</f>
        <v>Cuadro 9.2.124. Provincia de  Buenos Aires, partido de Tigre. Población ocupada de 14 años y más en viviendas particulares, por categoría ocupacional, según sexo registrado al nacer y cobertura de salud. Año 2022</v>
      </c>
    </row>
    <row r="129" spans="1:1" x14ac:dyDescent="0.2">
      <c r="A129" s="19" t="str">
        <f>HYPERLINK("#'Cuadro 9.2.125'!A3", "Cuadro 9.2.125. Provincia de  Buenos Aires, partido de Tordillo. Población ocupada de 14 años y más en viviendas particulares, por categoría ocupacional, según sexo registrado al nacer y cobertura de salud. Año 2022")</f>
        <v>Cuadro 9.2.125. Provincia de  Buenos Aires, partido de Tordillo. Población ocupada de 14 años y más en viviendas particulares, por categoría ocupacional, según sexo registrado al nacer y cobertura de salud. Año 2022</v>
      </c>
    </row>
    <row r="130" spans="1:1" x14ac:dyDescent="0.2">
      <c r="A130" s="19" t="str">
        <f>HYPERLINK("#'Cuadro 9.2.126'!A3", "Cuadro 9.2.126. Provincia de  Buenos Aires, partido de Tornquist. Población ocupada de 14 años y más en viviendas particulares, por categoría ocupacional, según sexo registrado al nacer y cobertura de salud. Año 2022")</f>
        <v>Cuadro 9.2.126. Provincia de  Buenos Aires, partido de Tornquist. Población ocupada de 14 años y más en viviendas particulares, por categoría ocupacional, según sexo registrado al nacer y cobertura de salud. Año 2022</v>
      </c>
    </row>
    <row r="131" spans="1:1" x14ac:dyDescent="0.2">
      <c r="A131" s="19" t="str">
        <f>HYPERLINK("#'Cuadro 9.2.127'!A3", "Cuadro 9.2.127. Provincia de  Buenos Aires, partido de Trenque Lauquen. Población ocupada de 14 años y más en viviendas particulares, por categoría ocupacional, según sexo registrado al nacer y cobertura de salud. Año 2022")</f>
        <v>Cuadro 9.2.127. Provincia de  Buenos Aires, partido de Trenque Lauquen. Población ocupada de 14 años y más en viviendas particulares, por categoría ocupacional, según sexo registrado al nacer y cobertura de salud. Año 2022</v>
      </c>
    </row>
    <row r="132" spans="1:1" x14ac:dyDescent="0.2">
      <c r="A132" s="19" t="str">
        <f>HYPERLINK("#'Cuadro 9.2.128'!A3", "Cuadro 9.2.128. Provincia de  Buenos Aires, partido de Tres Arroyos. Población ocupada de 14 años y más en viviendas particulares, por categoría ocupacional, según sexo registrado al nacer y cobertura de salud. Año 2022")</f>
        <v>Cuadro 9.2.128. Provincia de  Buenos Aires, partido de Tres Arroyos. Población ocupada de 14 años y más en viviendas particulares, por categoría ocupacional, según sexo registrado al nacer y cobertura de salud. Año 2022</v>
      </c>
    </row>
    <row r="133" spans="1:1" x14ac:dyDescent="0.2">
      <c r="A133" s="19" t="str">
        <f>HYPERLINK("#'Cuadro 9.2.129'!A3", "Cuadro 9.2.129. Provincia de  Buenos Aires, partido de Tres de Febrero. Población ocupada de 14 años y más en viviendas particulares, por categoría ocupacional, según sexo registrado al nacer y cobertura de salud. Año 2022")</f>
        <v>Cuadro 9.2.129. Provincia de  Buenos Aires, partido de Tres de Febrero. Población ocupada de 14 años y más en viviendas particulares, por categoría ocupacional, según sexo registrado al nacer y cobertura de salud. Año 2022</v>
      </c>
    </row>
    <row r="134" spans="1:1" x14ac:dyDescent="0.2">
      <c r="A134" s="19" t="str">
        <f>HYPERLINK("#'Cuadro 9.2.130'!A3", "Cuadro 9.2.130. Provincia de  Buenos Aires, partido de Tres Lomas. Población ocupada de 14 años y más en viviendas particulares, por categoría ocupacional, según sexo registrado al nacer y cobertura de salud. Año 2022")</f>
        <v>Cuadro 9.2.130. Provincia de  Buenos Aires, partido de Tres Lomas. Población ocupada de 14 años y más en viviendas particulares, por categoría ocupacional, según sexo registrado al nacer y cobertura de salud. Año 2022</v>
      </c>
    </row>
    <row r="135" spans="1:1" x14ac:dyDescent="0.2">
      <c r="A135" s="19" t="str">
        <f>HYPERLINK("#'Cuadro 9.2.131'!A3", "Cuadro 9.2.131. Provincia de  Buenos Aires, partido de 25 de Mayo. Población ocupada de 14 años y más en viviendas particulares, por categoría ocupacional, según sexo registrado al nacer y cobertura de salud. Año 2022")</f>
        <v>Cuadro 9.2.131. Provincia de  Buenos Aires, partido de 25 de Mayo. Población ocupada de 14 años y más en viviendas particulares, por categoría ocupacional, según sexo registrado al nacer y cobertura de salud. Año 2022</v>
      </c>
    </row>
    <row r="136" spans="1:1" x14ac:dyDescent="0.2">
      <c r="A136" s="19" t="str">
        <f>HYPERLINK("#'Cuadro 9.2.132'!A3", "Cuadro 9.2.132. Provincia de  Buenos Aires, partido de Vicente López. Población ocupada de 14 años y más en viviendas particulares, por categoría ocupacional, según sexo registrado al nacer y cobertura de salud. Año 2022")</f>
        <v>Cuadro 9.2.132. Provincia de  Buenos Aires, partido de Vicente López. Población ocupada de 14 años y más en viviendas particulares, por categoría ocupacional, según sexo registrado al nacer y cobertura de salud. Año 2022</v>
      </c>
    </row>
    <row r="137" spans="1:1" x14ac:dyDescent="0.2">
      <c r="A137" s="19" t="str">
        <f>HYPERLINK("#'Cuadro 9.2.133'!A3", "Cuadro 9.2.133. Provincia de  Buenos Aires, partido de Villa Gesell. Población ocupada de 14 años y más en viviendas particulares, por categoría ocupacional, según sexo registrado al nacer y cobertura de salud. Año 2022")</f>
        <v>Cuadro 9.2.133. Provincia de  Buenos Aires, partido de Villa Gesell. Población ocupada de 14 años y más en viviendas particulares, por categoría ocupacional, según sexo registrado al nacer y cobertura de salud. Año 2022</v>
      </c>
    </row>
    <row r="138" spans="1:1" x14ac:dyDescent="0.2">
      <c r="A138" s="19" t="str">
        <f>HYPERLINK("#'Cuadro 9.2.134'!A3", "Cuadro 9.2.134. Provincia de  Buenos Aires, partido de Villarino. Población ocupada de 14 años y más en viviendas particulares, por categoría ocupacional, según sexo registrado al nacer y cobertura de salud. Año 2022")</f>
        <v>Cuadro 9.2.134. Provincia de  Buenos Aires, partido de Villarino. Población ocupada de 14 años y más en viviendas particulares, por categoría ocupacional, según sexo registrado al nacer y cobertura de salud. Año 2022</v>
      </c>
    </row>
    <row r="139" spans="1:1" x14ac:dyDescent="0.2">
      <c r="A139" s="19" t="str">
        <f>HYPERLINK("#'Cuadro 9.2.135'!A3", "Cuadro 9.2.135. Provincia de  Buenos Aires, partido de Zárate. Población ocupada de 14 años y más en viviendas particulares, por categoría ocupacional, según sexo registrado al nacer y cobertura de salud. Año 2022")</f>
        <v>Cuadro 9.2.135. Provincia de  Buenos Aires, partido de Zárate. Población ocupada de 14 años y más en viviendas particulares, por categoría ocupacional, según sexo registrado al nacer y cobertura de salud. Año 2022</v>
      </c>
    </row>
    <row r="141" spans="1:1" x14ac:dyDescent="0.2">
      <c r="A141" s="18" t="s">
        <v>158</v>
      </c>
    </row>
    <row r="142" spans="1:1" x14ac:dyDescent="0.2">
      <c r="A142" s="18" t="s">
        <v>159</v>
      </c>
    </row>
    <row r="143" spans="1:1" x14ac:dyDescent="0.2">
      <c r="A143" s="18" t="s">
        <v>160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 sqref="A1:I1"/>
    </sheetView>
  </sheetViews>
  <sheetFormatPr baseColWidth="10" defaultRowHeight="11.25" x14ac:dyDescent="0.2"/>
  <cols>
    <col min="1" max="1" width="23.83203125" customWidth="1"/>
    <col min="2" max="2" width="55.83203125" customWidth="1"/>
    <col min="3" max="3" width="12.83203125" customWidth="1"/>
    <col min="4" max="4" width="11.83203125" customWidth="1"/>
    <col min="5" max="5" width="14.83203125" customWidth="1"/>
    <col min="6" max="6" width="9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>
      <c r="A3" s="2" t="s">
        <v>155</v>
      </c>
      <c r="B3" s="2" t="s">
        <v>155</v>
      </c>
      <c r="C3" s="2" t="s">
        <v>155</v>
      </c>
      <c r="D3" s="2" t="s">
        <v>155</v>
      </c>
      <c r="E3" s="2" t="s">
        <v>155</v>
      </c>
      <c r="F3" s="2" t="s">
        <v>155</v>
      </c>
      <c r="G3" s="2" t="s">
        <v>155</v>
      </c>
      <c r="H3" s="2" t="s">
        <v>155</v>
      </c>
      <c r="I3" s="2" t="s">
        <v>155</v>
      </c>
      <c r="J3" t="s">
        <v>155</v>
      </c>
      <c r="K3" t="s">
        <v>155</v>
      </c>
      <c r="L3" t="s">
        <v>155</v>
      </c>
      <c r="M3" t="s">
        <v>155</v>
      </c>
      <c r="N3" t="s">
        <v>155</v>
      </c>
    </row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8120465</v>
      </c>
      <c r="D6" s="11">
        <v>604675</v>
      </c>
      <c r="E6" s="11">
        <v>4274055</v>
      </c>
      <c r="F6" s="11">
        <v>2292442</v>
      </c>
      <c r="G6" s="11">
        <v>397592</v>
      </c>
      <c r="H6" s="11">
        <v>212785</v>
      </c>
      <c r="I6" s="11">
        <v>338916</v>
      </c>
    </row>
    <row r="7" spans="1:14" ht="11.65" customHeight="1" x14ac:dyDescent="0.2">
      <c r="A7" s="21" t="s">
        <v>155</v>
      </c>
      <c r="B7" s="10" t="s">
        <v>12</v>
      </c>
      <c r="C7" s="8">
        <v>5146288</v>
      </c>
      <c r="D7" s="8">
        <v>266398</v>
      </c>
      <c r="E7" s="8">
        <v>3177080</v>
      </c>
      <c r="F7" s="8">
        <v>1132691</v>
      </c>
      <c r="G7" s="8">
        <v>277215</v>
      </c>
      <c r="H7" s="8">
        <v>109957</v>
      </c>
      <c r="I7" s="8">
        <v>182947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209267</v>
      </c>
      <c r="D8" s="8">
        <v>22593</v>
      </c>
      <c r="E8" s="8">
        <v>96600</v>
      </c>
      <c r="F8" s="8">
        <v>56384</v>
      </c>
      <c r="G8" s="8">
        <v>12744</v>
      </c>
      <c r="H8" s="8">
        <v>6908</v>
      </c>
      <c r="I8" s="8">
        <v>14038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2764910</v>
      </c>
      <c r="D9" s="8">
        <v>315684</v>
      </c>
      <c r="E9" s="8">
        <v>1000375</v>
      </c>
      <c r="F9" s="8">
        <v>1103367</v>
      </c>
      <c r="G9" s="8">
        <v>107633</v>
      </c>
      <c r="H9" s="8">
        <v>95920</v>
      </c>
      <c r="I9" s="8">
        <v>141931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3617524</v>
      </c>
      <c r="D10" s="11">
        <v>579434</v>
      </c>
      <c r="E10" s="11">
        <v>1728260</v>
      </c>
      <c r="F10" s="11">
        <v>918736</v>
      </c>
      <c r="G10" s="11">
        <v>126826</v>
      </c>
      <c r="H10" s="11">
        <v>98646</v>
      </c>
      <c r="I10" s="11">
        <v>165622</v>
      </c>
    </row>
    <row r="11" spans="1:14" ht="11.65" customHeight="1" x14ac:dyDescent="0.2">
      <c r="A11" s="21" t="s">
        <v>155</v>
      </c>
      <c r="B11" s="10" t="s">
        <v>12</v>
      </c>
      <c r="C11" s="8">
        <v>2384475</v>
      </c>
      <c r="D11" s="8">
        <v>254414</v>
      </c>
      <c r="E11" s="8">
        <v>1375667</v>
      </c>
      <c r="F11" s="8">
        <v>517617</v>
      </c>
      <c r="G11" s="8">
        <v>93026</v>
      </c>
      <c r="H11" s="8">
        <v>51713</v>
      </c>
      <c r="I11" s="8">
        <v>92038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105240</v>
      </c>
      <c r="D12" s="8">
        <v>21610</v>
      </c>
      <c r="E12" s="8">
        <v>41869</v>
      </c>
      <c r="F12" s="8">
        <v>25451</v>
      </c>
      <c r="G12" s="8">
        <v>4687</v>
      </c>
      <c r="H12" s="8">
        <v>3701</v>
      </c>
      <c r="I12" s="8">
        <v>7922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1127809</v>
      </c>
      <c r="D13" s="8">
        <v>303410</v>
      </c>
      <c r="E13" s="8">
        <v>310724</v>
      </c>
      <c r="F13" s="8">
        <v>375668</v>
      </c>
      <c r="G13" s="8">
        <v>29113</v>
      </c>
      <c r="H13" s="8">
        <v>43232</v>
      </c>
      <c r="I13" s="8">
        <v>65662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4502941</v>
      </c>
      <c r="D14" s="11">
        <v>25241</v>
      </c>
      <c r="E14" s="11">
        <v>2545795</v>
      </c>
      <c r="F14" s="11">
        <v>1373706</v>
      </c>
      <c r="G14" s="11">
        <v>270766</v>
      </c>
      <c r="H14" s="11">
        <v>114139</v>
      </c>
      <c r="I14" s="11">
        <v>173294</v>
      </c>
    </row>
    <row r="15" spans="1:14" ht="11.65" customHeight="1" x14ac:dyDescent="0.2">
      <c r="A15" s="21" t="s">
        <v>155</v>
      </c>
      <c r="B15" s="10" t="s">
        <v>12</v>
      </c>
      <c r="C15" s="8">
        <v>2761813</v>
      </c>
      <c r="D15" s="8">
        <v>11984</v>
      </c>
      <c r="E15" s="8">
        <v>1801413</v>
      </c>
      <c r="F15" s="8">
        <v>615074</v>
      </c>
      <c r="G15" s="8">
        <v>184189</v>
      </c>
      <c r="H15" s="8">
        <v>58244</v>
      </c>
      <c r="I15" s="8">
        <v>90909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104027</v>
      </c>
      <c r="D16" s="8">
        <v>983</v>
      </c>
      <c r="E16" s="8">
        <v>54731</v>
      </c>
      <c r="F16" s="8">
        <v>30933</v>
      </c>
      <c r="G16" s="8">
        <v>8057</v>
      </c>
      <c r="H16" s="8">
        <v>3207</v>
      </c>
      <c r="I16" s="8">
        <v>6116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1637101</v>
      </c>
      <c r="D17" s="13">
        <v>12274</v>
      </c>
      <c r="E17" s="13">
        <v>689651</v>
      </c>
      <c r="F17" s="13">
        <v>727699</v>
      </c>
      <c r="G17" s="13">
        <v>78520</v>
      </c>
      <c r="H17" s="13">
        <v>52688</v>
      </c>
      <c r="I17" s="13">
        <v>76269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>
      <c r="A18" s="6" t="s">
        <v>155</v>
      </c>
      <c r="B18" s="10" t="s">
        <v>155</v>
      </c>
      <c r="C18" s="9" t="s">
        <v>155</v>
      </c>
      <c r="D18" s="9" t="s">
        <v>155</v>
      </c>
      <c r="E18" s="9" t="s">
        <v>155</v>
      </c>
      <c r="F18" s="9" t="s">
        <v>155</v>
      </c>
      <c r="G18" s="9" t="s">
        <v>155</v>
      </c>
      <c r="H18" s="9" t="s">
        <v>155</v>
      </c>
      <c r="I18" s="9" t="s">
        <v>155</v>
      </c>
      <c r="J18" t="s">
        <v>155</v>
      </c>
      <c r="K18" t="s">
        <v>155</v>
      </c>
      <c r="L18" t="s">
        <v>155</v>
      </c>
      <c r="M18" t="s">
        <v>155</v>
      </c>
      <c r="N18" t="s">
        <v>155</v>
      </c>
    </row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>
      <c r="A21" s="5" t="s">
        <v>155</v>
      </c>
      <c r="B21" s="7" t="s">
        <v>155</v>
      </c>
      <c r="C21" s="1" t="s">
        <v>155</v>
      </c>
      <c r="D21" s="1" t="s">
        <v>155</v>
      </c>
      <c r="E21" s="1" t="s">
        <v>155</v>
      </c>
      <c r="F21" s="1" t="s">
        <v>155</v>
      </c>
      <c r="G21" s="1" t="s">
        <v>155</v>
      </c>
      <c r="H21" s="1" t="s">
        <v>155</v>
      </c>
      <c r="I21" s="1" t="s">
        <v>155</v>
      </c>
      <c r="J21" t="s">
        <v>155</v>
      </c>
      <c r="K21" t="s">
        <v>155</v>
      </c>
      <c r="L21" t="s">
        <v>155</v>
      </c>
      <c r="M21" t="s">
        <v>155</v>
      </c>
      <c r="N21" t="s">
        <v>155</v>
      </c>
    </row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9062</v>
      </c>
      <c r="D6" s="11">
        <v>841</v>
      </c>
      <c r="E6" s="11">
        <v>4230</v>
      </c>
      <c r="F6" s="11">
        <v>2603</v>
      </c>
      <c r="G6" s="11">
        <v>674</v>
      </c>
      <c r="H6" s="11">
        <v>347</v>
      </c>
      <c r="I6" s="11">
        <v>367</v>
      </c>
    </row>
    <row r="7" spans="1:14" ht="11.65" customHeight="1" x14ac:dyDescent="0.2">
      <c r="A7" s="21" t="s">
        <v>155</v>
      </c>
      <c r="B7" s="10" t="s">
        <v>12</v>
      </c>
      <c r="C7" s="8">
        <v>6099</v>
      </c>
      <c r="D7" s="8">
        <v>429</v>
      </c>
      <c r="E7" s="8">
        <v>3143</v>
      </c>
      <c r="F7" s="8">
        <v>1640</v>
      </c>
      <c r="G7" s="8">
        <v>462</v>
      </c>
      <c r="H7" s="8">
        <v>211</v>
      </c>
      <c r="I7" s="8">
        <v>214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331</v>
      </c>
      <c r="D8" s="8">
        <v>69</v>
      </c>
      <c r="E8" s="8">
        <v>141</v>
      </c>
      <c r="F8" s="8">
        <v>73</v>
      </c>
      <c r="G8" s="8">
        <v>22</v>
      </c>
      <c r="H8" s="8">
        <v>7</v>
      </c>
      <c r="I8" s="8">
        <v>19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2632</v>
      </c>
      <c r="D9" s="8">
        <v>343</v>
      </c>
      <c r="E9" s="8">
        <v>946</v>
      </c>
      <c r="F9" s="8">
        <v>890</v>
      </c>
      <c r="G9" s="8">
        <v>190</v>
      </c>
      <c r="H9" s="8">
        <v>129</v>
      </c>
      <c r="I9" s="8">
        <v>134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3897</v>
      </c>
      <c r="D10" s="11">
        <v>821</v>
      </c>
      <c r="E10" s="11">
        <v>1749</v>
      </c>
      <c r="F10" s="11">
        <v>901</v>
      </c>
      <c r="G10" s="11">
        <v>134</v>
      </c>
      <c r="H10" s="11">
        <v>129</v>
      </c>
      <c r="I10" s="11">
        <v>163</v>
      </c>
    </row>
    <row r="11" spans="1:14" ht="11.65" customHeight="1" x14ac:dyDescent="0.2">
      <c r="A11" s="21" t="s">
        <v>155</v>
      </c>
      <c r="B11" s="10" t="s">
        <v>12</v>
      </c>
      <c r="C11" s="8">
        <v>2763</v>
      </c>
      <c r="D11" s="8">
        <v>411</v>
      </c>
      <c r="E11" s="8">
        <v>1432</v>
      </c>
      <c r="F11" s="8">
        <v>621</v>
      </c>
      <c r="G11" s="8">
        <v>106</v>
      </c>
      <c r="H11" s="8">
        <v>86</v>
      </c>
      <c r="I11" s="8">
        <v>107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171</v>
      </c>
      <c r="D12" s="8">
        <v>69</v>
      </c>
      <c r="E12" s="8">
        <v>56</v>
      </c>
      <c r="F12" s="8">
        <v>32</v>
      </c>
      <c r="G12" s="8">
        <v>1</v>
      </c>
      <c r="H12" s="8">
        <v>5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963</v>
      </c>
      <c r="D13" s="8">
        <v>341</v>
      </c>
      <c r="E13" s="8">
        <v>261</v>
      </c>
      <c r="F13" s="8">
        <v>248</v>
      </c>
      <c r="G13" s="8">
        <v>27</v>
      </c>
      <c r="H13" s="8">
        <v>38</v>
      </c>
      <c r="I13" s="8">
        <v>48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5165</v>
      </c>
      <c r="D14" s="11">
        <v>20</v>
      </c>
      <c r="E14" s="11">
        <v>2481</v>
      </c>
      <c r="F14" s="11">
        <v>1702</v>
      </c>
      <c r="G14" s="11">
        <v>540</v>
      </c>
      <c r="H14" s="11">
        <v>218</v>
      </c>
      <c r="I14" s="11">
        <v>204</v>
      </c>
    </row>
    <row r="15" spans="1:14" ht="11.65" customHeight="1" x14ac:dyDescent="0.2">
      <c r="A15" s="21" t="s">
        <v>155</v>
      </c>
      <c r="B15" s="10" t="s">
        <v>12</v>
      </c>
      <c r="C15" s="8">
        <v>3336</v>
      </c>
      <c r="D15" s="8">
        <v>18</v>
      </c>
      <c r="E15" s="8">
        <v>1711</v>
      </c>
      <c r="F15" s="8">
        <v>1019</v>
      </c>
      <c r="G15" s="8">
        <v>356</v>
      </c>
      <c r="H15" s="8">
        <v>125</v>
      </c>
      <c r="I15" s="8">
        <v>107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160</v>
      </c>
      <c r="D16" s="8" t="s">
        <v>20</v>
      </c>
      <c r="E16" s="8">
        <v>85</v>
      </c>
      <c r="F16" s="8">
        <v>41</v>
      </c>
      <c r="G16" s="8">
        <v>21</v>
      </c>
      <c r="H16" s="8">
        <v>2</v>
      </c>
      <c r="I16" s="8">
        <v>11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1669</v>
      </c>
      <c r="D17" s="13">
        <v>2</v>
      </c>
      <c r="E17" s="13">
        <v>685</v>
      </c>
      <c r="F17" s="13">
        <v>642</v>
      </c>
      <c r="G17" s="13">
        <v>163</v>
      </c>
      <c r="H17" s="13">
        <v>91</v>
      </c>
      <c r="I17" s="13">
        <v>86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6350</v>
      </c>
      <c r="D6" s="11">
        <v>576</v>
      </c>
      <c r="E6" s="11">
        <v>3088</v>
      </c>
      <c r="F6" s="11">
        <v>1680</v>
      </c>
      <c r="G6" s="11">
        <v>499</v>
      </c>
      <c r="H6" s="11">
        <v>269</v>
      </c>
      <c r="I6" s="11">
        <v>238</v>
      </c>
    </row>
    <row r="7" spans="1:14" ht="11.65" customHeight="1" x14ac:dyDescent="0.2">
      <c r="A7" s="21" t="s">
        <v>155</v>
      </c>
      <c r="B7" s="10" t="s">
        <v>12</v>
      </c>
      <c r="C7" s="8">
        <v>4214</v>
      </c>
      <c r="D7" s="8">
        <v>263</v>
      </c>
      <c r="E7" s="8">
        <v>2302</v>
      </c>
      <c r="F7" s="8">
        <v>1015</v>
      </c>
      <c r="G7" s="8">
        <v>339</v>
      </c>
      <c r="H7" s="8">
        <v>139</v>
      </c>
      <c r="I7" s="8">
        <v>156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154</v>
      </c>
      <c r="D8" s="8">
        <v>16</v>
      </c>
      <c r="E8" s="8">
        <v>89</v>
      </c>
      <c r="F8" s="8">
        <v>25</v>
      </c>
      <c r="G8" s="8">
        <v>8</v>
      </c>
      <c r="H8" s="8">
        <v>8</v>
      </c>
      <c r="I8" s="8">
        <v>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1982</v>
      </c>
      <c r="D9" s="8">
        <v>297</v>
      </c>
      <c r="E9" s="8">
        <v>697</v>
      </c>
      <c r="F9" s="8">
        <v>640</v>
      </c>
      <c r="G9" s="8">
        <v>152</v>
      </c>
      <c r="H9" s="8">
        <v>122</v>
      </c>
      <c r="I9" s="8">
        <v>74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2740</v>
      </c>
      <c r="D10" s="11">
        <v>557</v>
      </c>
      <c r="E10" s="11">
        <v>1267</v>
      </c>
      <c r="F10" s="11">
        <v>590</v>
      </c>
      <c r="G10" s="11">
        <v>116</v>
      </c>
      <c r="H10" s="11">
        <v>92</v>
      </c>
      <c r="I10" s="11">
        <v>118</v>
      </c>
    </row>
    <row r="11" spans="1:14" ht="11.65" customHeight="1" x14ac:dyDescent="0.2">
      <c r="A11" s="21" t="s">
        <v>155</v>
      </c>
      <c r="B11" s="10" t="s">
        <v>12</v>
      </c>
      <c r="C11" s="8">
        <v>1885</v>
      </c>
      <c r="D11" s="8">
        <v>251</v>
      </c>
      <c r="E11" s="8">
        <v>1048</v>
      </c>
      <c r="F11" s="8">
        <v>372</v>
      </c>
      <c r="G11" s="8">
        <v>87</v>
      </c>
      <c r="H11" s="8">
        <v>53</v>
      </c>
      <c r="I11" s="8">
        <v>74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75</v>
      </c>
      <c r="D12" s="8">
        <v>16</v>
      </c>
      <c r="E12" s="8">
        <v>31</v>
      </c>
      <c r="F12" s="8">
        <v>15</v>
      </c>
      <c r="G12" s="8">
        <v>4</v>
      </c>
      <c r="H12" s="8">
        <v>4</v>
      </c>
      <c r="I12" s="8">
        <v>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780</v>
      </c>
      <c r="D13" s="8">
        <v>290</v>
      </c>
      <c r="E13" s="8">
        <v>188</v>
      </c>
      <c r="F13" s="8">
        <v>203</v>
      </c>
      <c r="G13" s="8">
        <v>25</v>
      </c>
      <c r="H13" s="8">
        <v>35</v>
      </c>
      <c r="I13" s="8">
        <v>39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3610</v>
      </c>
      <c r="D14" s="11">
        <v>19</v>
      </c>
      <c r="E14" s="11">
        <v>1821</v>
      </c>
      <c r="F14" s="11">
        <v>1090</v>
      </c>
      <c r="G14" s="11">
        <v>383</v>
      </c>
      <c r="H14" s="11">
        <v>177</v>
      </c>
      <c r="I14" s="11">
        <v>120</v>
      </c>
    </row>
    <row r="15" spans="1:14" ht="11.65" customHeight="1" x14ac:dyDescent="0.2">
      <c r="A15" s="21" t="s">
        <v>155</v>
      </c>
      <c r="B15" s="10" t="s">
        <v>12</v>
      </c>
      <c r="C15" s="8">
        <v>2329</v>
      </c>
      <c r="D15" s="8">
        <v>12</v>
      </c>
      <c r="E15" s="8">
        <v>1254</v>
      </c>
      <c r="F15" s="8">
        <v>643</v>
      </c>
      <c r="G15" s="8">
        <v>252</v>
      </c>
      <c r="H15" s="8">
        <v>86</v>
      </c>
      <c r="I15" s="8">
        <v>82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79</v>
      </c>
      <c r="D16" s="8" t="s">
        <v>20</v>
      </c>
      <c r="E16" s="8">
        <v>58</v>
      </c>
      <c r="F16" s="8">
        <v>10</v>
      </c>
      <c r="G16" s="8">
        <v>4</v>
      </c>
      <c r="H16" s="8">
        <v>4</v>
      </c>
      <c r="I16" s="8">
        <v>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1202</v>
      </c>
      <c r="D17" s="13">
        <v>7</v>
      </c>
      <c r="E17" s="13">
        <v>509</v>
      </c>
      <c r="F17" s="13">
        <v>437</v>
      </c>
      <c r="G17" s="13">
        <v>127</v>
      </c>
      <c r="H17" s="13">
        <v>87</v>
      </c>
      <c r="I17" s="13">
        <v>35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6151</v>
      </c>
      <c r="D6" s="11">
        <v>540</v>
      </c>
      <c r="E6" s="11">
        <v>3099</v>
      </c>
      <c r="F6" s="11">
        <v>1728</v>
      </c>
      <c r="G6" s="11">
        <v>383</v>
      </c>
      <c r="H6" s="11">
        <v>211</v>
      </c>
      <c r="I6" s="11">
        <v>190</v>
      </c>
    </row>
    <row r="7" spans="1:14" ht="11.65" customHeight="1" x14ac:dyDescent="0.2">
      <c r="A7" s="21" t="s">
        <v>155</v>
      </c>
      <c r="B7" s="10" t="s">
        <v>12</v>
      </c>
      <c r="C7" s="8">
        <v>4513</v>
      </c>
      <c r="D7" s="8">
        <v>283</v>
      </c>
      <c r="E7" s="8">
        <v>2516</v>
      </c>
      <c r="F7" s="8">
        <v>1139</v>
      </c>
      <c r="G7" s="8">
        <v>305</v>
      </c>
      <c r="H7" s="8">
        <v>136</v>
      </c>
      <c r="I7" s="8">
        <v>134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121</v>
      </c>
      <c r="D8" s="8">
        <v>16</v>
      </c>
      <c r="E8" s="8">
        <v>55</v>
      </c>
      <c r="F8" s="8">
        <v>26</v>
      </c>
      <c r="G8" s="8">
        <v>10</v>
      </c>
      <c r="H8" s="8">
        <v>5</v>
      </c>
      <c r="I8" s="8">
        <v>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1517</v>
      </c>
      <c r="D9" s="8">
        <v>241</v>
      </c>
      <c r="E9" s="8">
        <v>528</v>
      </c>
      <c r="F9" s="8">
        <v>563</v>
      </c>
      <c r="G9" s="8">
        <v>68</v>
      </c>
      <c r="H9" s="8">
        <v>70</v>
      </c>
      <c r="I9" s="8">
        <v>47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2676</v>
      </c>
      <c r="D10" s="11">
        <v>524</v>
      </c>
      <c r="E10" s="11">
        <v>1251</v>
      </c>
      <c r="F10" s="11">
        <v>617</v>
      </c>
      <c r="G10" s="11">
        <v>97</v>
      </c>
      <c r="H10" s="11">
        <v>95</v>
      </c>
      <c r="I10" s="11">
        <v>92</v>
      </c>
    </row>
    <row r="11" spans="1:14" ht="11.65" customHeight="1" x14ac:dyDescent="0.2">
      <c r="A11" s="21" t="s">
        <v>155</v>
      </c>
      <c r="B11" s="10" t="s">
        <v>12</v>
      </c>
      <c r="C11" s="8">
        <v>2004</v>
      </c>
      <c r="D11" s="8">
        <v>273</v>
      </c>
      <c r="E11" s="8">
        <v>1082</v>
      </c>
      <c r="F11" s="8">
        <v>438</v>
      </c>
      <c r="G11" s="8">
        <v>83</v>
      </c>
      <c r="H11" s="8">
        <v>62</v>
      </c>
      <c r="I11" s="8">
        <v>66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61</v>
      </c>
      <c r="D12" s="8">
        <v>15</v>
      </c>
      <c r="E12" s="8">
        <v>26</v>
      </c>
      <c r="F12" s="8">
        <v>12</v>
      </c>
      <c r="G12" s="8">
        <v>1</v>
      </c>
      <c r="H12" s="8">
        <v>3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611</v>
      </c>
      <c r="D13" s="8">
        <v>236</v>
      </c>
      <c r="E13" s="8">
        <v>143</v>
      </c>
      <c r="F13" s="8">
        <v>167</v>
      </c>
      <c r="G13" s="8">
        <v>13</v>
      </c>
      <c r="H13" s="8">
        <v>30</v>
      </c>
      <c r="I13" s="8">
        <v>22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3475</v>
      </c>
      <c r="D14" s="11">
        <v>16</v>
      </c>
      <c r="E14" s="11">
        <v>1848</v>
      </c>
      <c r="F14" s="11">
        <v>1111</v>
      </c>
      <c r="G14" s="11">
        <v>286</v>
      </c>
      <c r="H14" s="11">
        <v>116</v>
      </c>
      <c r="I14" s="11">
        <v>98</v>
      </c>
    </row>
    <row r="15" spans="1:14" ht="11.65" customHeight="1" x14ac:dyDescent="0.2">
      <c r="A15" s="21" t="s">
        <v>155</v>
      </c>
      <c r="B15" s="10" t="s">
        <v>12</v>
      </c>
      <c r="C15" s="8">
        <v>2509</v>
      </c>
      <c r="D15" s="8">
        <v>10</v>
      </c>
      <c r="E15" s="8">
        <v>1434</v>
      </c>
      <c r="F15" s="8">
        <v>701</v>
      </c>
      <c r="G15" s="8">
        <v>222</v>
      </c>
      <c r="H15" s="8">
        <v>74</v>
      </c>
      <c r="I15" s="8">
        <v>68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60</v>
      </c>
      <c r="D16" s="8">
        <v>1</v>
      </c>
      <c r="E16" s="8">
        <v>29</v>
      </c>
      <c r="F16" s="8">
        <v>14</v>
      </c>
      <c r="G16" s="8">
        <v>9</v>
      </c>
      <c r="H16" s="8">
        <v>2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906</v>
      </c>
      <c r="D17" s="13">
        <v>5</v>
      </c>
      <c r="E17" s="13">
        <v>385</v>
      </c>
      <c r="F17" s="13">
        <v>396</v>
      </c>
      <c r="G17" s="13">
        <v>55</v>
      </c>
      <c r="H17" s="13">
        <v>40</v>
      </c>
      <c r="I17" s="13">
        <v>25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262352</v>
      </c>
      <c r="D6" s="11">
        <v>20612</v>
      </c>
      <c r="E6" s="11">
        <v>138041</v>
      </c>
      <c r="F6" s="11">
        <v>74197</v>
      </c>
      <c r="G6" s="11">
        <v>11135</v>
      </c>
      <c r="H6" s="11">
        <v>6507</v>
      </c>
      <c r="I6" s="11">
        <v>11860</v>
      </c>
    </row>
    <row r="7" spans="1:14" ht="11.65" customHeight="1" x14ac:dyDescent="0.2">
      <c r="A7" s="21" t="s">
        <v>155</v>
      </c>
      <c r="B7" s="10" t="s">
        <v>12</v>
      </c>
      <c r="C7" s="8">
        <v>155469</v>
      </c>
      <c r="D7" s="8">
        <v>9031</v>
      </c>
      <c r="E7" s="8">
        <v>100068</v>
      </c>
      <c r="F7" s="8">
        <v>29980</v>
      </c>
      <c r="G7" s="8">
        <v>7272</v>
      </c>
      <c r="H7" s="8">
        <v>3077</v>
      </c>
      <c r="I7" s="8">
        <v>6041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6483</v>
      </c>
      <c r="D8" s="8">
        <v>636</v>
      </c>
      <c r="E8" s="8">
        <v>3020</v>
      </c>
      <c r="F8" s="8">
        <v>1755</v>
      </c>
      <c r="G8" s="8">
        <v>421</v>
      </c>
      <c r="H8" s="8">
        <v>211</v>
      </c>
      <c r="I8" s="8">
        <v>440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100400</v>
      </c>
      <c r="D9" s="8">
        <v>10945</v>
      </c>
      <c r="E9" s="8">
        <v>34953</v>
      </c>
      <c r="F9" s="8">
        <v>42462</v>
      </c>
      <c r="G9" s="8">
        <v>3442</v>
      </c>
      <c r="H9" s="8">
        <v>3219</v>
      </c>
      <c r="I9" s="8">
        <v>5379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115145</v>
      </c>
      <c r="D10" s="11">
        <v>19774</v>
      </c>
      <c r="E10" s="11">
        <v>52342</v>
      </c>
      <c r="F10" s="11">
        <v>30393</v>
      </c>
      <c r="G10" s="11">
        <v>3715</v>
      </c>
      <c r="H10" s="11">
        <v>3125</v>
      </c>
      <c r="I10" s="11">
        <v>5796</v>
      </c>
    </row>
    <row r="11" spans="1:14" ht="11.65" customHeight="1" x14ac:dyDescent="0.2">
      <c r="A11" s="21" t="s">
        <v>155</v>
      </c>
      <c r="B11" s="10" t="s">
        <v>12</v>
      </c>
      <c r="C11" s="8">
        <v>70378</v>
      </c>
      <c r="D11" s="8">
        <v>8672</v>
      </c>
      <c r="E11" s="8">
        <v>40015</v>
      </c>
      <c r="F11" s="8">
        <v>14591</v>
      </c>
      <c r="G11" s="8">
        <v>2525</v>
      </c>
      <c r="H11" s="8">
        <v>1513</v>
      </c>
      <c r="I11" s="8">
        <v>3062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3287</v>
      </c>
      <c r="D12" s="8">
        <v>600</v>
      </c>
      <c r="E12" s="8">
        <v>1262</v>
      </c>
      <c r="F12" s="8">
        <v>876</v>
      </c>
      <c r="G12" s="8">
        <v>172</v>
      </c>
      <c r="H12" s="8">
        <v>115</v>
      </c>
      <c r="I12" s="8">
        <v>262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41480</v>
      </c>
      <c r="D13" s="8">
        <v>10502</v>
      </c>
      <c r="E13" s="8">
        <v>11065</v>
      </c>
      <c r="F13" s="8">
        <v>14926</v>
      </c>
      <c r="G13" s="8">
        <v>1018</v>
      </c>
      <c r="H13" s="8">
        <v>1497</v>
      </c>
      <c r="I13" s="8">
        <v>2472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147207</v>
      </c>
      <c r="D14" s="11">
        <v>838</v>
      </c>
      <c r="E14" s="11">
        <v>85699</v>
      </c>
      <c r="F14" s="11">
        <v>43804</v>
      </c>
      <c r="G14" s="11">
        <v>7420</v>
      </c>
      <c r="H14" s="11">
        <v>3382</v>
      </c>
      <c r="I14" s="11">
        <v>6064</v>
      </c>
    </row>
    <row r="15" spans="1:14" ht="11.65" customHeight="1" x14ac:dyDescent="0.2">
      <c r="A15" s="21" t="s">
        <v>155</v>
      </c>
      <c r="B15" s="10" t="s">
        <v>12</v>
      </c>
      <c r="C15" s="8">
        <v>85091</v>
      </c>
      <c r="D15" s="8">
        <v>359</v>
      </c>
      <c r="E15" s="8">
        <v>60053</v>
      </c>
      <c r="F15" s="8">
        <v>15389</v>
      </c>
      <c r="G15" s="8">
        <v>4747</v>
      </c>
      <c r="H15" s="8">
        <v>1564</v>
      </c>
      <c r="I15" s="8">
        <v>2979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3196</v>
      </c>
      <c r="D16" s="8">
        <v>36</v>
      </c>
      <c r="E16" s="8">
        <v>1758</v>
      </c>
      <c r="F16" s="8">
        <v>879</v>
      </c>
      <c r="G16" s="8">
        <v>249</v>
      </c>
      <c r="H16" s="8">
        <v>96</v>
      </c>
      <c r="I16" s="8">
        <v>178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58920</v>
      </c>
      <c r="D17" s="13">
        <v>443</v>
      </c>
      <c r="E17" s="13">
        <v>23888</v>
      </c>
      <c r="F17" s="13">
        <v>27536</v>
      </c>
      <c r="G17" s="13">
        <v>2424</v>
      </c>
      <c r="H17" s="13">
        <v>1722</v>
      </c>
      <c r="I17" s="13">
        <v>2907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15136</v>
      </c>
      <c r="D6" s="11">
        <v>1298</v>
      </c>
      <c r="E6" s="11">
        <v>7735</v>
      </c>
      <c r="F6" s="11">
        <v>4263</v>
      </c>
      <c r="G6" s="11">
        <v>909</v>
      </c>
      <c r="H6" s="11">
        <v>461</v>
      </c>
      <c r="I6" s="11">
        <v>470</v>
      </c>
    </row>
    <row r="7" spans="1:14" ht="11.65" customHeight="1" x14ac:dyDescent="0.2">
      <c r="A7" s="21" t="s">
        <v>155</v>
      </c>
      <c r="B7" s="10" t="s">
        <v>12</v>
      </c>
      <c r="C7" s="8">
        <v>9007</v>
      </c>
      <c r="D7" s="8">
        <v>511</v>
      </c>
      <c r="E7" s="8">
        <v>5108</v>
      </c>
      <c r="F7" s="8">
        <v>2263</v>
      </c>
      <c r="G7" s="8">
        <v>619</v>
      </c>
      <c r="H7" s="8">
        <v>248</v>
      </c>
      <c r="I7" s="8">
        <v>258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460</v>
      </c>
      <c r="D8" s="8">
        <v>55</v>
      </c>
      <c r="E8" s="8">
        <v>203</v>
      </c>
      <c r="F8" s="8">
        <v>134</v>
      </c>
      <c r="G8" s="8">
        <v>33</v>
      </c>
      <c r="H8" s="8">
        <v>14</v>
      </c>
      <c r="I8" s="8">
        <v>21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5669</v>
      </c>
      <c r="D9" s="8">
        <v>732</v>
      </c>
      <c r="E9" s="8">
        <v>2424</v>
      </c>
      <c r="F9" s="8">
        <v>1866</v>
      </c>
      <c r="G9" s="8">
        <v>257</v>
      </c>
      <c r="H9" s="8">
        <v>199</v>
      </c>
      <c r="I9" s="8">
        <v>191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6571</v>
      </c>
      <c r="D10" s="11">
        <v>1244</v>
      </c>
      <c r="E10" s="11">
        <v>3001</v>
      </c>
      <c r="F10" s="11">
        <v>1650</v>
      </c>
      <c r="G10" s="11">
        <v>254</v>
      </c>
      <c r="H10" s="11">
        <v>197</v>
      </c>
      <c r="I10" s="11">
        <v>225</v>
      </c>
    </row>
    <row r="11" spans="1:14" ht="11.65" customHeight="1" x14ac:dyDescent="0.2">
      <c r="A11" s="21" t="s">
        <v>155</v>
      </c>
      <c r="B11" s="10" t="s">
        <v>12</v>
      </c>
      <c r="C11" s="8">
        <v>3979</v>
      </c>
      <c r="D11" s="8">
        <v>485</v>
      </c>
      <c r="E11" s="8">
        <v>2129</v>
      </c>
      <c r="F11" s="8">
        <v>943</v>
      </c>
      <c r="G11" s="8">
        <v>179</v>
      </c>
      <c r="H11" s="8">
        <v>115</v>
      </c>
      <c r="I11" s="8">
        <v>128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240</v>
      </c>
      <c r="D12" s="8">
        <v>54</v>
      </c>
      <c r="E12" s="8">
        <v>100</v>
      </c>
      <c r="F12" s="8">
        <v>57</v>
      </c>
      <c r="G12" s="8">
        <v>14</v>
      </c>
      <c r="H12" s="8">
        <v>6</v>
      </c>
      <c r="I12" s="8">
        <v>9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2352</v>
      </c>
      <c r="D13" s="8">
        <v>705</v>
      </c>
      <c r="E13" s="8">
        <v>772</v>
      </c>
      <c r="F13" s="8">
        <v>650</v>
      </c>
      <c r="G13" s="8">
        <v>61</v>
      </c>
      <c r="H13" s="8">
        <v>76</v>
      </c>
      <c r="I13" s="8">
        <v>88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8565</v>
      </c>
      <c r="D14" s="11">
        <v>54</v>
      </c>
      <c r="E14" s="11">
        <v>4734</v>
      </c>
      <c r="F14" s="11">
        <v>2613</v>
      </c>
      <c r="G14" s="11">
        <v>655</v>
      </c>
      <c r="H14" s="11">
        <v>264</v>
      </c>
      <c r="I14" s="11">
        <v>245</v>
      </c>
    </row>
    <row r="15" spans="1:14" ht="11.65" customHeight="1" x14ac:dyDescent="0.2">
      <c r="A15" s="21" t="s">
        <v>155</v>
      </c>
      <c r="B15" s="10" t="s">
        <v>12</v>
      </c>
      <c r="C15" s="8">
        <v>5028</v>
      </c>
      <c r="D15" s="8">
        <v>26</v>
      </c>
      <c r="E15" s="8">
        <v>2979</v>
      </c>
      <c r="F15" s="8">
        <v>1320</v>
      </c>
      <c r="G15" s="8">
        <v>440</v>
      </c>
      <c r="H15" s="8">
        <v>133</v>
      </c>
      <c r="I15" s="8">
        <v>130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220</v>
      </c>
      <c r="D16" s="8">
        <v>1</v>
      </c>
      <c r="E16" s="8">
        <v>103</v>
      </c>
      <c r="F16" s="8">
        <v>77</v>
      </c>
      <c r="G16" s="8">
        <v>19</v>
      </c>
      <c r="H16" s="8">
        <v>8</v>
      </c>
      <c r="I16" s="8">
        <v>12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3317</v>
      </c>
      <c r="D17" s="13">
        <v>27</v>
      </c>
      <c r="E17" s="13">
        <v>1652</v>
      </c>
      <c r="F17" s="13">
        <v>1216</v>
      </c>
      <c r="G17" s="13">
        <v>196</v>
      </c>
      <c r="H17" s="13">
        <v>123</v>
      </c>
      <c r="I17" s="13">
        <v>103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175109</v>
      </c>
      <c r="D6" s="11">
        <v>10104</v>
      </c>
      <c r="E6" s="11">
        <v>101847</v>
      </c>
      <c r="F6" s="11">
        <v>44630</v>
      </c>
      <c r="G6" s="11">
        <v>7238</v>
      </c>
      <c r="H6" s="11">
        <v>3971</v>
      </c>
      <c r="I6" s="11">
        <v>7319</v>
      </c>
    </row>
    <row r="7" spans="1:14" ht="11.65" customHeight="1" x14ac:dyDescent="0.2">
      <c r="A7" s="21" t="s">
        <v>155</v>
      </c>
      <c r="B7" s="10" t="s">
        <v>12</v>
      </c>
      <c r="C7" s="8">
        <v>124220</v>
      </c>
      <c r="D7" s="8">
        <v>4853</v>
      </c>
      <c r="E7" s="8">
        <v>83443</v>
      </c>
      <c r="F7" s="8">
        <v>24016</v>
      </c>
      <c r="G7" s="8">
        <v>5444</v>
      </c>
      <c r="H7" s="8">
        <v>2263</v>
      </c>
      <c r="I7" s="8">
        <v>4201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4096</v>
      </c>
      <c r="D8" s="8">
        <v>314</v>
      </c>
      <c r="E8" s="8">
        <v>2087</v>
      </c>
      <c r="F8" s="8">
        <v>1018</v>
      </c>
      <c r="G8" s="8">
        <v>253</v>
      </c>
      <c r="H8" s="8">
        <v>117</v>
      </c>
      <c r="I8" s="8">
        <v>307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46793</v>
      </c>
      <c r="D9" s="8">
        <v>4937</v>
      </c>
      <c r="E9" s="8">
        <v>16317</v>
      </c>
      <c r="F9" s="8">
        <v>19596</v>
      </c>
      <c r="G9" s="8">
        <v>1541</v>
      </c>
      <c r="H9" s="8">
        <v>1591</v>
      </c>
      <c r="I9" s="8">
        <v>2811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81291</v>
      </c>
      <c r="D10" s="11">
        <v>9681</v>
      </c>
      <c r="E10" s="11">
        <v>45294</v>
      </c>
      <c r="F10" s="11">
        <v>18172</v>
      </c>
      <c r="G10" s="11">
        <v>2679</v>
      </c>
      <c r="H10" s="11">
        <v>1867</v>
      </c>
      <c r="I10" s="11">
        <v>3598</v>
      </c>
    </row>
    <row r="11" spans="1:14" ht="11.65" customHeight="1" x14ac:dyDescent="0.2">
      <c r="A11" s="21" t="s">
        <v>155</v>
      </c>
      <c r="B11" s="10" t="s">
        <v>12</v>
      </c>
      <c r="C11" s="8">
        <v>59085</v>
      </c>
      <c r="D11" s="8">
        <v>4634</v>
      </c>
      <c r="E11" s="8">
        <v>38311</v>
      </c>
      <c r="F11" s="8">
        <v>10831</v>
      </c>
      <c r="G11" s="8">
        <v>2060</v>
      </c>
      <c r="H11" s="8">
        <v>1051</v>
      </c>
      <c r="I11" s="8">
        <v>2198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2063</v>
      </c>
      <c r="D12" s="8">
        <v>293</v>
      </c>
      <c r="E12" s="8">
        <v>974</v>
      </c>
      <c r="F12" s="8">
        <v>447</v>
      </c>
      <c r="G12" s="8">
        <v>119</v>
      </c>
      <c r="H12" s="8">
        <v>57</v>
      </c>
      <c r="I12" s="8">
        <v>173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20143</v>
      </c>
      <c r="D13" s="8">
        <v>4754</v>
      </c>
      <c r="E13" s="8">
        <v>6009</v>
      </c>
      <c r="F13" s="8">
        <v>6894</v>
      </c>
      <c r="G13" s="8">
        <v>500</v>
      </c>
      <c r="H13" s="8">
        <v>759</v>
      </c>
      <c r="I13" s="8">
        <v>1227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93818</v>
      </c>
      <c r="D14" s="11">
        <v>423</v>
      </c>
      <c r="E14" s="11">
        <v>56553</v>
      </c>
      <c r="F14" s="11">
        <v>26458</v>
      </c>
      <c r="G14" s="11">
        <v>4559</v>
      </c>
      <c r="H14" s="11">
        <v>2104</v>
      </c>
      <c r="I14" s="11">
        <v>3721</v>
      </c>
    </row>
    <row r="15" spans="1:14" ht="11.65" customHeight="1" x14ac:dyDescent="0.2">
      <c r="A15" s="21" t="s">
        <v>155</v>
      </c>
      <c r="B15" s="10" t="s">
        <v>12</v>
      </c>
      <c r="C15" s="8">
        <v>65135</v>
      </c>
      <c r="D15" s="8">
        <v>219</v>
      </c>
      <c r="E15" s="8">
        <v>45132</v>
      </c>
      <c r="F15" s="8">
        <v>13185</v>
      </c>
      <c r="G15" s="8">
        <v>3384</v>
      </c>
      <c r="H15" s="8">
        <v>1212</v>
      </c>
      <c r="I15" s="8">
        <v>2003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2033</v>
      </c>
      <c r="D16" s="8">
        <v>21</v>
      </c>
      <c r="E16" s="8">
        <v>1113</v>
      </c>
      <c r="F16" s="8">
        <v>571</v>
      </c>
      <c r="G16" s="8">
        <v>134</v>
      </c>
      <c r="H16" s="8">
        <v>60</v>
      </c>
      <c r="I16" s="8">
        <v>134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26650</v>
      </c>
      <c r="D17" s="13">
        <v>183</v>
      </c>
      <c r="E17" s="13">
        <v>10308</v>
      </c>
      <c r="F17" s="13">
        <v>12702</v>
      </c>
      <c r="G17" s="13">
        <v>1041</v>
      </c>
      <c r="H17" s="13">
        <v>832</v>
      </c>
      <c r="I17" s="13">
        <v>1584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10466</v>
      </c>
      <c r="D6" s="11">
        <v>1018</v>
      </c>
      <c r="E6" s="11">
        <v>5384</v>
      </c>
      <c r="F6" s="11">
        <v>2681</v>
      </c>
      <c r="G6" s="11">
        <v>669</v>
      </c>
      <c r="H6" s="11">
        <v>340</v>
      </c>
      <c r="I6" s="11">
        <v>374</v>
      </c>
    </row>
    <row r="7" spans="1:14" ht="11.65" customHeight="1" x14ac:dyDescent="0.2">
      <c r="A7" s="21" t="s">
        <v>155</v>
      </c>
      <c r="B7" s="10" t="s">
        <v>12</v>
      </c>
      <c r="C7" s="8">
        <v>7165</v>
      </c>
      <c r="D7" s="8">
        <v>539</v>
      </c>
      <c r="E7" s="8">
        <v>4016</v>
      </c>
      <c r="F7" s="8">
        <v>1734</v>
      </c>
      <c r="G7" s="8">
        <v>461</v>
      </c>
      <c r="H7" s="8">
        <v>197</v>
      </c>
      <c r="I7" s="8">
        <v>218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282</v>
      </c>
      <c r="D8" s="8">
        <v>39</v>
      </c>
      <c r="E8" s="8">
        <v>128</v>
      </c>
      <c r="F8" s="8">
        <v>62</v>
      </c>
      <c r="G8" s="8">
        <v>19</v>
      </c>
      <c r="H8" s="8">
        <v>21</v>
      </c>
      <c r="I8" s="8">
        <v>13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3019</v>
      </c>
      <c r="D9" s="8">
        <v>440</v>
      </c>
      <c r="E9" s="8">
        <v>1240</v>
      </c>
      <c r="F9" s="8">
        <v>885</v>
      </c>
      <c r="G9" s="8">
        <v>189</v>
      </c>
      <c r="H9" s="8">
        <v>122</v>
      </c>
      <c r="I9" s="8">
        <v>143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4465</v>
      </c>
      <c r="D10" s="11">
        <v>987</v>
      </c>
      <c r="E10" s="11">
        <v>2161</v>
      </c>
      <c r="F10" s="11">
        <v>851</v>
      </c>
      <c r="G10" s="11">
        <v>162</v>
      </c>
      <c r="H10" s="11">
        <v>129</v>
      </c>
      <c r="I10" s="11">
        <v>175</v>
      </c>
    </row>
    <row r="11" spans="1:14" ht="11.65" customHeight="1" x14ac:dyDescent="0.2">
      <c r="A11" s="21" t="s">
        <v>155</v>
      </c>
      <c r="B11" s="10" t="s">
        <v>12</v>
      </c>
      <c r="C11" s="8">
        <v>3182</v>
      </c>
      <c r="D11" s="8">
        <v>523</v>
      </c>
      <c r="E11" s="8">
        <v>1758</v>
      </c>
      <c r="F11" s="8">
        <v>579</v>
      </c>
      <c r="G11" s="8">
        <v>130</v>
      </c>
      <c r="H11" s="8">
        <v>76</v>
      </c>
      <c r="I11" s="8">
        <v>116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153</v>
      </c>
      <c r="D12" s="8">
        <v>38</v>
      </c>
      <c r="E12" s="8">
        <v>65</v>
      </c>
      <c r="F12" s="8">
        <v>29</v>
      </c>
      <c r="G12" s="8">
        <v>5</v>
      </c>
      <c r="H12" s="8">
        <v>9</v>
      </c>
      <c r="I12" s="8">
        <v>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1130</v>
      </c>
      <c r="D13" s="8">
        <v>426</v>
      </c>
      <c r="E13" s="8">
        <v>338</v>
      </c>
      <c r="F13" s="8">
        <v>243</v>
      </c>
      <c r="G13" s="8">
        <v>27</v>
      </c>
      <c r="H13" s="8">
        <v>44</v>
      </c>
      <c r="I13" s="8">
        <v>52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6001</v>
      </c>
      <c r="D14" s="11">
        <v>31</v>
      </c>
      <c r="E14" s="11">
        <v>3223</v>
      </c>
      <c r="F14" s="11">
        <v>1830</v>
      </c>
      <c r="G14" s="11">
        <v>507</v>
      </c>
      <c r="H14" s="11">
        <v>211</v>
      </c>
      <c r="I14" s="11">
        <v>199</v>
      </c>
    </row>
    <row r="15" spans="1:14" ht="11.65" customHeight="1" x14ac:dyDescent="0.2">
      <c r="A15" s="21" t="s">
        <v>155</v>
      </c>
      <c r="B15" s="10" t="s">
        <v>12</v>
      </c>
      <c r="C15" s="8">
        <v>3983</v>
      </c>
      <c r="D15" s="8">
        <v>16</v>
      </c>
      <c r="E15" s="8">
        <v>2258</v>
      </c>
      <c r="F15" s="8">
        <v>1155</v>
      </c>
      <c r="G15" s="8">
        <v>331</v>
      </c>
      <c r="H15" s="8">
        <v>121</v>
      </c>
      <c r="I15" s="8">
        <v>102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129</v>
      </c>
      <c r="D16" s="8">
        <v>1</v>
      </c>
      <c r="E16" s="8">
        <v>63</v>
      </c>
      <c r="F16" s="8">
        <v>33</v>
      </c>
      <c r="G16" s="8">
        <v>14</v>
      </c>
      <c r="H16" s="8">
        <v>12</v>
      </c>
      <c r="I16" s="8">
        <v>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1889</v>
      </c>
      <c r="D17" s="13">
        <v>14</v>
      </c>
      <c r="E17" s="13">
        <v>902</v>
      </c>
      <c r="F17" s="13">
        <v>642</v>
      </c>
      <c r="G17" s="13">
        <v>162</v>
      </c>
      <c r="H17" s="13">
        <v>78</v>
      </c>
      <c r="I17" s="13">
        <v>91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34520</v>
      </c>
      <c r="D6" s="11">
        <v>3243</v>
      </c>
      <c r="E6" s="11">
        <v>17475</v>
      </c>
      <c r="F6" s="11">
        <v>9440</v>
      </c>
      <c r="G6" s="11">
        <v>2121</v>
      </c>
      <c r="H6" s="11">
        <v>987</v>
      </c>
      <c r="I6" s="11">
        <v>1254</v>
      </c>
    </row>
    <row r="7" spans="1:14" ht="11.65" customHeight="1" x14ac:dyDescent="0.2">
      <c r="A7" s="21" t="s">
        <v>155</v>
      </c>
      <c r="B7" s="10" t="s">
        <v>12</v>
      </c>
      <c r="C7" s="8">
        <v>23841</v>
      </c>
      <c r="D7" s="8">
        <v>1628</v>
      </c>
      <c r="E7" s="8">
        <v>13787</v>
      </c>
      <c r="F7" s="8">
        <v>5495</v>
      </c>
      <c r="G7" s="8">
        <v>1551</v>
      </c>
      <c r="H7" s="8">
        <v>578</v>
      </c>
      <c r="I7" s="8">
        <v>802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831</v>
      </c>
      <c r="D8" s="8">
        <v>93</v>
      </c>
      <c r="E8" s="8">
        <v>368</v>
      </c>
      <c r="F8" s="8">
        <v>245</v>
      </c>
      <c r="G8" s="8">
        <v>55</v>
      </c>
      <c r="H8" s="8">
        <v>33</v>
      </c>
      <c r="I8" s="8">
        <v>37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9848</v>
      </c>
      <c r="D9" s="8">
        <v>1522</v>
      </c>
      <c r="E9" s="8">
        <v>3320</v>
      </c>
      <c r="F9" s="8">
        <v>3700</v>
      </c>
      <c r="G9" s="8">
        <v>515</v>
      </c>
      <c r="H9" s="8">
        <v>376</v>
      </c>
      <c r="I9" s="8">
        <v>415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15285</v>
      </c>
      <c r="D10" s="11">
        <v>3154</v>
      </c>
      <c r="E10" s="11">
        <v>7130</v>
      </c>
      <c r="F10" s="11">
        <v>3458</v>
      </c>
      <c r="G10" s="11">
        <v>568</v>
      </c>
      <c r="H10" s="11">
        <v>421</v>
      </c>
      <c r="I10" s="11">
        <v>554</v>
      </c>
    </row>
    <row r="11" spans="1:14" ht="11.65" customHeight="1" x14ac:dyDescent="0.2">
      <c r="A11" s="21" t="s">
        <v>155</v>
      </c>
      <c r="B11" s="10" t="s">
        <v>12</v>
      </c>
      <c r="C11" s="8">
        <v>10961</v>
      </c>
      <c r="D11" s="8">
        <v>1579</v>
      </c>
      <c r="E11" s="8">
        <v>6042</v>
      </c>
      <c r="F11" s="8">
        <v>2263</v>
      </c>
      <c r="G11" s="8">
        <v>446</v>
      </c>
      <c r="H11" s="8">
        <v>251</v>
      </c>
      <c r="I11" s="8">
        <v>380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412</v>
      </c>
      <c r="D12" s="8">
        <v>90</v>
      </c>
      <c r="E12" s="8">
        <v>162</v>
      </c>
      <c r="F12" s="8">
        <v>105</v>
      </c>
      <c r="G12" s="8">
        <v>18</v>
      </c>
      <c r="H12" s="8">
        <v>18</v>
      </c>
      <c r="I12" s="8">
        <v>19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3912</v>
      </c>
      <c r="D13" s="8">
        <v>1485</v>
      </c>
      <c r="E13" s="8">
        <v>926</v>
      </c>
      <c r="F13" s="8">
        <v>1090</v>
      </c>
      <c r="G13" s="8">
        <v>104</v>
      </c>
      <c r="H13" s="8">
        <v>152</v>
      </c>
      <c r="I13" s="8">
        <v>155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19235</v>
      </c>
      <c r="D14" s="11">
        <v>89</v>
      </c>
      <c r="E14" s="11">
        <v>10345</v>
      </c>
      <c r="F14" s="11">
        <v>5982</v>
      </c>
      <c r="G14" s="11">
        <v>1553</v>
      </c>
      <c r="H14" s="11">
        <v>566</v>
      </c>
      <c r="I14" s="11">
        <v>700</v>
      </c>
    </row>
    <row r="15" spans="1:14" ht="11.65" customHeight="1" x14ac:dyDescent="0.2">
      <c r="A15" s="21" t="s">
        <v>155</v>
      </c>
      <c r="B15" s="10" t="s">
        <v>12</v>
      </c>
      <c r="C15" s="8">
        <v>12880</v>
      </c>
      <c r="D15" s="8">
        <v>49</v>
      </c>
      <c r="E15" s="8">
        <v>7745</v>
      </c>
      <c r="F15" s="8">
        <v>3232</v>
      </c>
      <c r="G15" s="8">
        <v>1105</v>
      </c>
      <c r="H15" s="8">
        <v>327</v>
      </c>
      <c r="I15" s="8">
        <v>422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419</v>
      </c>
      <c r="D16" s="8">
        <v>3</v>
      </c>
      <c r="E16" s="8">
        <v>206</v>
      </c>
      <c r="F16" s="8">
        <v>140</v>
      </c>
      <c r="G16" s="8">
        <v>37</v>
      </c>
      <c r="H16" s="8">
        <v>15</v>
      </c>
      <c r="I16" s="8">
        <v>18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5936</v>
      </c>
      <c r="D17" s="13">
        <v>37</v>
      </c>
      <c r="E17" s="13">
        <v>2394</v>
      </c>
      <c r="F17" s="13">
        <v>2610</v>
      </c>
      <c r="G17" s="13">
        <v>411</v>
      </c>
      <c r="H17" s="13">
        <v>224</v>
      </c>
      <c r="I17" s="13">
        <v>260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157184</v>
      </c>
      <c r="D6" s="11">
        <v>10991</v>
      </c>
      <c r="E6" s="11">
        <v>86248</v>
      </c>
      <c r="F6" s="11">
        <v>43361</v>
      </c>
      <c r="G6" s="11">
        <v>7916</v>
      </c>
      <c r="H6" s="11">
        <v>3601</v>
      </c>
      <c r="I6" s="11">
        <v>5067</v>
      </c>
    </row>
    <row r="7" spans="1:14" ht="11.65" customHeight="1" x14ac:dyDescent="0.2">
      <c r="A7" s="21" t="s">
        <v>155</v>
      </c>
      <c r="B7" s="10" t="s">
        <v>12</v>
      </c>
      <c r="C7" s="8">
        <v>112161</v>
      </c>
      <c r="D7" s="8">
        <v>5217</v>
      </c>
      <c r="E7" s="8">
        <v>70840</v>
      </c>
      <c r="F7" s="8">
        <v>24821</v>
      </c>
      <c r="G7" s="8">
        <v>6066</v>
      </c>
      <c r="H7" s="8">
        <v>2084</v>
      </c>
      <c r="I7" s="8">
        <v>3133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2821</v>
      </c>
      <c r="D8" s="8">
        <v>269</v>
      </c>
      <c r="E8" s="8">
        <v>1408</v>
      </c>
      <c r="F8" s="8">
        <v>788</v>
      </c>
      <c r="G8" s="8">
        <v>154</v>
      </c>
      <c r="H8" s="8">
        <v>75</v>
      </c>
      <c r="I8" s="8">
        <v>127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42202</v>
      </c>
      <c r="D9" s="8">
        <v>5505</v>
      </c>
      <c r="E9" s="8">
        <v>14000</v>
      </c>
      <c r="F9" s="8">
        <v>17752</v>
      </c>
      <c r="G9" s="8">
        <v>1696</v>
      </c>
      <c r="H9" s="8">
        <v>1442</v>
      </c>
      <c r="I9" s="8">
        <v>1807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71348</v>
      </c>
      <c r="D10" s="11">
        <v>10646</v>
      </c>
      <c r="E10" s="11">
        <v>35857</v>
      </c>
      <c r="F10" s="11">
        <v>18394</v>
      </c>
      <c r="G10" s="11">
        <v>2442</v>
      </c>
      <c r="H10" s="11">
        <v>1602</v>
      </c>
      <c r="I10" s="11">
        <v>2407</v>
      </c>
    </row>
    <row r="11" spans="1:14" ht="11.65" customHeight="1" x14ac:dyDescent="0.2">
      <c r="A11" s="21" t="s">
        <v>155</v>
      </c>
      <c r="B11" s="10" t="s">
        <v>12</v>
      </c>
      <c r="C11" s="8">
        <v>52489</v>
      </c>
      <c r="D11" s="8">
        <v>5034</v>
      </c>
      <c r="E11" s="8">
        <v>31041</v>
      </c>
      <c r="F11" s="8">
        <v>11954</v>
      </c>
      <c r="G11" s="8">
        <v>1951</v>
      </c>
      <c r="H11" s="8">
        <v>963</v>
      </c>
      <c r="I11" s="8">
        <v>1546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1407</v>
      </c>
      <c r="D12" s="8">
        <v>260</v>
      </c>
      <c r="E12" s="8">
        <v>616</v>
      </c>
      <c r="F12" s="8">
        <v>387</v>
      </c>
      <c r="G12" s="8">
        <v>49</v>
      </c>
      <c r="H12" s="8">
        <v>33</v>
      </c>
      <c r="I12" s="8">
        <v>62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17452</v>
      </c>
      <c r="D13" s="8">
        <v>5352</v>
      </c>
      <c r="E13" s="8">
        <v>4200</v>
      </c>
      <c r="F13" s="8">
        <v>6053</v>
      </c>
      <c r="G13" s="8">
        <v>442</v>
      </c>
      <c r="H13" s="8">
        <v>606</v>
      </c>
      <c r="I13" s="8">
        <v>799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85836</v>
      </c>
      <c r="D14" s="11">
        <v>345</v>
      </c>
      <c r="E14" s="11">
        <v>50391</v>
      </c>
      <c r="F14" s="11">
        <v>24967</v>
      </c>
      <c r="G14" s="11">
        <v>5474</v>
      </c>
      <c r="H14" s="11">
        <v>1999</v>
      </c>
      <c r="I14" s="11">
        <v>2660</v>
      </c>
    </row>
    <row r="15" spans="1:14" ht="11.65" customHeight="1" x14ac:dyDescent="0.2">
      <c r="A15" s="21" t="s">
        <v>155</v>
      </c>
      <c r="B15" s="10" t="s">
        <v>12</v>
      </c>
      <c r="C15" s="8">
        <v>59672</v>
      </c>
      <c r="D15" s="8">
        <v>183</v>
      </c>
      <c r="E15" s="8">
        <v>39799</v>
      </c>
      <c r="F15" s="8">
        <v>12867</v>
      </c>
      <c r="G15" s="8">
        <v>4115</v>
      </c>
      <c r="H15" s="8">
        <v>1121</v>
      </c>
      <c r="I15" s="8">
        <v>1587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1414</v>
      </c>
      <c r="D16" s="8">
        <v>9</v>
      </c>
      <c r="E16" s="8">
        <v>792</v>
      </c>
      <c r="F16" s="8">
        <v>401</v>
      </c>
      <c r="G16" s="8">
        <v>105</v>
      </c>
      <c r="H16" s="8">
        <v>42</v>
      </c>
      <c r="I16" s="8">
        <v>65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24750</v>
      </c>
      <c r="D17" s="13">
        <v>153</v>
      </c>
      <c r="E17" s="13">
        <v>9800</v>
      </c>
      <c r="F17" s="13">
        <v>11699</v>
      </c>
      <c r="G17" s="13">
        <v>1254</v>
      </c>
      <c r="H17" s="13">
        <v>836</v>
      </c>
      <c r="I17" s="13">
        <v>1008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29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22736</v>
      </c>
      <c r="D6" s="11">
        <v>1998</v>
      </c>
      <c r="E6" s="11">
        <v>11594</v>
      </c>
      <c r="F6" s="11">
        <v>6314</v>
      </c>
      <c r="G6" s="11">
        <v>1404</v>
      </c>
      <c r="H6" s="11">
        <v>652</v>
      </c>
      <c r="I6" s="11">
        <v>774</v>
      </c>
    </row>
    <row r="7" spans="1:14" ht="11.65" customHeight="1" x14ac:dyDescent="0.2">
      <c r="A7" s="21" t="s">
        <v>155</v>
      </c>
      <c r="B7" s="10" t="s">
        <v>12</v>
      </c>
      <c r="C7" s="8">
        <v>16134</v>
      </c>
      <c r="D7" s="8">
        <v>1070</v>
      </c>
      <c r="E7" s="8">
        <v>8781</v>
      </c>
      <c r="F7" s="8">
        <v>4348</v>
      </c>
      <c r="G7" s="8">
        <v>1052</v>
      </c>
      <c r="H7" s="8">
        <v>408</v>
      </c>
      <c r="I7" s="8">
        <v>475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529</v>
      </c>
      <c r="D8" s="8">
        <v>65</v>
      </c>
      <c r="E8" s="8">
        <v>261</v>
      </c>
      <c r="F8" s="8">
        <v>130</v>
      </c>
      <c r="G8" s="8">
        <v>34</v>
      </c>
      <c r="H8" s="8">
        <v>17</v>
      </c>
      <c r="I8" s="8">
        <v>22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6073</v>
      </c>
      <c r="D9" s="8">
        <v>863</v>
      </c>
      <c r="E9" s="8">
        <v>2552</v>
      </c>
      <c r="F9" s="8">
        <v>1836</v>
      </c>
      <c r="G9" s="8">
        <v>318</v>
      </c>
      <c r="H9" s="8">
        <v>227</v>
      </c>
      <c r="I9" s="8">
        <v>277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9665</v>
      </c>
      <c r="D10" s="11">
        <v>1943</v>
      </c>
      <c r="E10" s="11">
        <v>4410</v>
      </c>
      <c r="F10" s="11">
        <v>2336</v>
      </c>
      <c r="G10" s="11">
        <v>358</v>
      </c>
      <c r="H10" s="11">
        <v>279</v>
      </c>
      <c r="I10" s="11">
        <v>339</v>
      </c>
    </row>
    <row r="11" spans="1:14" ht="11.65" customHeight="1" x14ac:dyDescent="0.2">
      <c r="A11" s="21" t="s">
        <v>155</v>
      </c>
      <c r="B11" s="10" t="s">
        <v>12</v>
      </c>
      <c r="C11" s="8">
        <v>7142</v>
      </c>
      <c r="D11" s="8">
        <v>1028</v>
      </c>
      <c r="E11" s="8">
        <v>3696</v>
      </c>
      <c r="F11" s="8">
        <v>1733</v>
      </c>
      <c r="G11" s="8">
        <v>282</v>
      </c>
      <c r="H11" s="8">
        <v>179</v>
      </c>
      <c r="I11" s="8">
        <v>224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253</v>
      </c>
      <c r="D12" s="8">
        <v>64</v>
      </c>
      <c r="E12" s="8">
        <v>104</v>
      </c>
      <c r="F12" s="8">
        <v>55</v>
      </c>
      <c r="G12" s="8">
        <v>8</v>
      </c>
      <c r="H12" s="8">
        <v>12</v>
      </c>
      <c r="I12" s="8">
        <v>10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2270</v>
      </c>
      <c r="D13" s="8">
        <v>851</v>
      </c>
      <c r="E13" s="8">
        <v>610</v>
      </c>
      <c r="F13" s="8">
        <v>548</v>
      </c>
      <c r="G13" s="8">
        <v>68</v>
      </c>
      <c r="H13" s="8">
        <v>88</v>
      </c>
      <c r="I13" s="8">
        <v>105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13071</v>
      </c>
      <c r="D14" s="11">
        <v>55</v>
      </c>
      <c r="E14" s="11">
        <v>7184</v>
      </c>
      <c r="F14" s="11">
        <v>3978</v>
      </c>
      <c r="G14" s="11">
        <v>1046</v>
      </c>
      <c r="H14" s="11">
        <v>373</v>
      </c>
      <c r="I14" s="11">
        <v>435</v>
      </c>
    </row>
    <row r="15" spans="1:14" ht="11.65" customHeight="1" x14ac:dyDescent="0.2">
      <c r="A15" s="21" t="s">
        <v>155</v>
      </c>
      <c r="B15" s="10" t="s">
        <v>12</v>
      </c>
      <c r="C15" s="8">
        <v>8992</v>
      </c>
      <c r="D15" s="8">
        <v>42</v>
      </c>
      <c r="E15" s="8">
        <v>5085</v>
      </c>
      <c r="F15" s="8">
        <v>2615</v>
      </c>
      <c r="G15" s="8">
        <v>770</v>
      </c>
      <c r="H15" s="8">
        <v>229</v>
      </c>
      <c r="I15" s="8">
        <v>251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276</v>
      </c>
      <c r="D16" s="8">
        <v>1</v>
      </c>
      <c r="E16" s="8">
        <v>157</v>
      </c>
      <c r="F16" s="8">
        <v>75</v>
      </c>
      <c r="G16" s="8">
        <v>26</v>
      </c>
      <c r="H16" s="8">
        <v>5</v>
      </c>
      <c r="I16" s="8">
        <v>12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3803</v>
      </c>
      <c r="D17" s="13">
        <v>12</v>
      </c>
      <c r="E17" s="13">
        <v>1942</v>
      </c>
      <c r="F17" s="13">
        <v>1288</v>
      </c>
      <c r="G17" s="13">
        <v>250</v>
      </c>
      <c r="H17" s="13">
        <v>139</v>
      </c>
      <c r="I17" s="13">
        <v>172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17811</v>
      </c>
      <c r="D6" s="11">
        <v>1365</v>
      </c>
      <c r="E6" s="11">
        <v>9956</v>
      </c>
      <c r="F6" s="11">
        <v>4548</v>
      </c>
      <c r="G6" s="11">
        <v>920</v>
      </c>
      <c r="H6" s="11">
        <v>525</v>
      </c>
      <c r="I6" s="11">
        <v>497</v>
      </c>
    </row>
    <row r="7" spans="1:14" ht="11.65" customHeight="1" x14ac:dyDescent="0.2">
      <c r="A7" s="21" t="s">
        <v>155</v>
      </c>
      <c r="B7" s="10" t="s">
        <v>12</v>
      </c>
      <c r="C7" s="8">
        <v>12708</v>
      </c>
      <c r="D7" s="8">
        <v>725</v>
      </c>
      <c r="E7" s="8">
        <v>7859</v>
      </c>
      <c r="F7" s="8">
        <v>2806</v>
      </c>
      <c r="G7" s="8">
        <v>687</v>
      </c>
      <c r="H7" s="8">
        <v>335</v>
      </c>
      <c r="I7" s="8">
        <v>296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940</v>
      </c>
      <c r="D8" s="8">
        <v>151</v>
      </c>
      <c r="E8" s="8">
        <v>363</v>
      </c>
      <c r="F8" s="8">
        <v>309</v>
      </c>
      <c r="G8" s="8">
        <v>47</v>
      </c>
      <c r="H8" s="8">
        <v>34</v>
      </c>
      <c r="I8" s="8">
        <v>36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4163</v>
      </c>
      <c r="D9" s="8">
        <v>489</v>
      </c>
      <c r="E9" s="8">
        <v>1734</v>
      </c>
      <c r="F9" s="8">
        <v>1433</v>
      </c>
      <c r="G9" s="8">
        <v>186</v>
      </c>
      <c r="H9" s="8">
        <v>156</v>
      </c>
      <c r="I9" s="8">
        <v>165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7629</v>
      </c>
      <c r="D10" s="11">
        <v>1287</v>
      </c>
      <c r="E10" s="11">
        <v>3745</v>
      </c>
      <c r="F10" s="11">
        <v>1841</v>
      </c>
      <c r="G10" s="11">
        <v>285</v>
      </c>
      <c r="H10" s="11">
        <v>245</v>
      </c>
      <c r="I10" s="11">
        <v>226</v>
      </c>
    </row>
    <row r="11" spans="1:14" ht="11.65" customHeight="1" x14ac:dyDescent="0.2">
      <c r="A11" s="21" t="s">
        <v>155</v>
      </c>
      <c r="B11" s="10" t="s">
        <v>12</v>
      </c>
      <c r="C11" s="8">
        <v>5524</v>
      </c>
      <c r="D11" s="8">
        <v>676</v>
      </c>
      <c r="E11" s="8">
        <v>3036</v>
      </c>
      <c r="F11" s="8">
        <v>1281</v>
      </c>
      <c r="G11" s="8">
        <v>231</v>
      </c>
      <c r="H11" s="8">
        <v>156</v>
      </c>
      <c r="I11" s="8">
        <v>144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534</v>
      </c>
      <c r="D12" s="8">
        <v>143</v>
      </c>
      <c r="E12" s="8">
        <v>186</v>
      </c>
      <c r="F12" s="8">
        <v>149</v>
      </c>
      <c r="G12" s="8">
        <v>16</v>
      </c>
      <c r="H12" s="8">
        <v>21</v>
      </c>
      <c r="I12" s="8">
        <v>19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1571</v>
      </c>
      <c r="D13" s="8">
        <v>468</v>
      </c>
      <c r="E13" s="8">
        <v>523</v>
      </c>
      <c r="F13" s="8">
        <v>411</v>
      </c>
      <c r="G13" s="8">
        <v>38</v>
      </c>
      <c r="H13" s="8">
        <v>68</v>
      </c>
      <c r="I13" s="8">
        <v>63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10182</v>
      </c>
      <c r="D14" s="11">
        <v>78</v>
      </c>
      <c r="E14" s="11">
        <v>6211</v>
      </c>
      <c r="F14" s="11">
        <v>2707</v>
      </c>
      <c r="G14" s="11">
        <v>635</v>
      </c>
      <c r="H14" s="11">
        <v>280</v>
      </c>
      <c r="I14" s="11">
        <v>271</v>
      </c>
    </row>
    <row r="15" spans="1:14" ht="11.65" customHeight="1" x14ac:dyDescent="0.2">
      <c r="A15" s="21" t="s">
        <v>155</v>
      </c>
      <c r="B15" s="10" t="s">
        <v>12</v>
      </c>
      <c r="C15" s="8">
        <v>7184</v>
      </c>
      <c r="D15" s="8">
        <v>49</v>
      </c>
      <c r="E15" s="8">
        <v>4823</v>
      </c>
      <c r="F15" s="8">
        <v>1525</v>
      </c>
      <c r="G15" s="8">
        <v>456</v>
      </c>
      <c r="H15" s="8">
        <v>179</v>
      </c>
      <c r="I15" s="8">
        <v>152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406</v>
      </c>
      <c r="D16" s="8">
        <v>8</v>
      </c>
      <c r="E16" s="8">
        <v>177</v>
      </c>
      <c r="F16" s="8">
        <v>160</v>
      </c>
      <c r="G16" s="8">
        <v>31</v>
      </c>
      <c r="H16" s="8">
        <v>13</v>
      </c>
      <c r="I16" s="8">
        <v>17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2592</v>
      </c>
      <c r="D17" s="13">
        <v>21</v>
      </c>
      <c r="E17" s="13">
        <v>1211</v>
      </c>
      <c r="F17" s="13">
        <v>1022</v>
      </c>
      <c r="G17" s="13">
        <v>148</v>
      </c>
      <c r="H17" s="13">
        <v>88</v>
      </c>
      <c r="I17" s="13">
        <v>102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9789</v>
      </c>
      <c r="D6" s="11">
        <v>853</v>
      </c>
      <c r="E6" s="11">
        <v>5126</v>
      </c>
      <c r="F6" s="11">
        <v>2615</v>
      </c>
      <c r="G6" s="11">
        <v>583</v>
      </c>
      <c r="H6" s="11">
        <v>315</v>
      </c>
      <c r="I6" s="11">
        <v>297</v>
      </c>
    </row>
    <row r="7" spans="1:14" ht="11.65" customHeight="1" x14ac:dyDescent="0.2">
      <c r="A7" s="21" t="s">
        <v>155</v>
      </c>
      <c r="B7" s="10" t="s">
        <v>12</v>
      </c>
      <c r="C7" s="8">
        <v>6768</v>
      </c>
      <c r="D7" s="8">
        <v>409</v>
      </c>
      <c r="E7" s="8">
        <v>4046</v>
      </c>
      <c r="F7" s="8">
        <v>1519</v>
      </c>
      <c r="G7" s="8">
        <v>411</v>
      </c>
      <c r="H7" s="8">
        <v>190</v>
      </c>
      <c r="I7" s="8">
        <v>193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157</v>
      </c>
      <c r="D8" s="8">
        <v>18</v>
      </c>
      <c r="E8" s="8">
        <v>72</v>
      </c>
      <c r="F8" s="8">
        <v>45</v>
      </c>
      <c r="G8" s="8">
        <v>10</v>
      </c>
      <c r="H8" s="8">
        <v>6</v>
      </c>
      <c r="I8" s="8">
        <v>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2864</v>
      </c>
      <c r="D9" s="8">
        <v>426</v>
      </c>
      <c r="E9" s="8">
        <v>1008</v>
      </c>
      <c r="F9" s="8">
        <v>1051</v>
      </c>
      <c r="G9" s="8">
        <v>162</v>
      </c>
      <c r="H9" s="8">
        <v>119</v>
      </c>
      <c r="I9" s="8">
        <v>98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4266</v>
      </c>
      <c r="D10" s="11">
        <v>828</v>
      </c>
      <c r="E10" s="11">
        <v>2123</v>
      </c>
      <c r="F10" s="11">
        <v>884</v>
      </c>
      <c r="G10" s="11">
        <v>148</v>
      </c>
      <c r="H10" s="11">
        <v>129</v>
      </c>
      <c r="I10" s="11">
        <v>154</v>
      </c>
    </row>
    <row r="11" spans="1:14" ht="11.65" customHeight="1" x14ac:dyDescent="0.2">
      <c r="A11" s="21" t="s">
        <v>155</v>
      </c>
      <c r="B11" s="10" t="s">
        <v>12</v>
      </c>
      <c r="C11" s="8">
        <v>3052</v>
      </c>
      <c r="D11" s="8">
        <v>397</v>
      </c>
      <c r="E11" s="8">
        <v>1810</v>
      </c>
      <c r="F11" s="8">
        <v>541</v>
      </c>
      <c r="G11" s="8">
        <v>111</v>
      </c>
      <c r="H11" s="8">
        <v>84</v>
      </c>
      <c r="I11" s="8">
        <v>109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78</v>
      </c>
      <c r="D12" s="8">
        <v>18</v>
      </c>
      <c r="E12" s="8">
        <v>33</v>
      </c>
      <c r="F12" s="8">
        <v>16</v>
      </c>
      <c r="G12" s="8">
        <v>4</v>
      </c>
      <c r="H12" s="8">
        <v>4</v>
      </c>
      <c r="I12" s="8">
        <v>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1136</v>
      </c>
      <c r="D13" s="8">
        <v>413</v>
      </c>
      <c r="E13" s="8">
        <v>280</v>
      </c>
      <c r="F13" s="8">
        <v>327</v>
      </c>
      <c r="G13" s="8">
        <v>33</v>
      </c>
      <c r="H13" s="8">
        <v>41</v>
      </c>
      <c r="I13" s="8">
        <v>42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5523</v>
      </c>
      <c r="D14" s="11">
        <v>25</v>
      </c>
      <c r="E14" s="11">
        <v>3003</v>
      </c>
      <c r="F14" s="11">
        <v>1731</v>
      </c>
      <c r="G14" s="11">
        <v>435</v>
      </c>
      <c r="H14" s="11">
        <v>186</v>
      </c>
      <c r="I14" s="11">
        <v>143</v>
      </c>
    </row>
    <row r="15" spans="1:14" ht="11.65" customHeight="1" x14ac:dyDescent="0.2">
      <c r="A15" s="21" t="s">
        <v>155</v>
      </c>
      <c r="B15" s="10" t="s">
        <v>12</v>
      </c>
      <c r="C15" s="8">
        <v>3716</v>
      </c>
      <c r="D15" s="8">
        <v>12</v>
      </c>
      <c r="E15" s="8">
        <v>2236</v>
      </c>
      <c r="F15" s="8">
        <v>978</v>
      </c>
      <c r="G15" s="8">
        <v>300</v>
      </c>
      <c r="H15" s="8">
        <v>106</v>
      </c>
      <c r="I15" s="8">
        <v>84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79</v>
      </c>
      <c r="D16" s="8" t="s">
        <v>20</v>
      </c>
      <c r="E16" s="8">
        <v>39</v>
      </c>
      <c r="F16" s="8">
        <v>29</v>
      </c>
      <c r="G16" s="8">
        <v>6</v>
      </c>
      <c r="H16" s="8">
        <v>2</v>
      </c>
      <c r="I16" s="8">
        <v>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1728</v>
      </c>
      <c r="D17" s="13">
        <v>13</v>
      </c>
      <c r="E17" s="13">
        <v>728</v>
      </c>
      <c r="F17" s="13">
        <v>724</v>
      </c>
      <c r="G17" s="13">
        <v>129</v>
      </c>
      <c r="H17" s="13">
        <v>78</v>
      </c>
      <c r="I17" s="13">
        <v>56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162531</v>
      </c>
      <c r="D6" s="11">
        <v>12247</v>
      </c>
      <c r="E6" s="11">
        <v>86259</v>
      </c>
      <c r="F6" s="11">
        <v>45110</v>
      </c>
      <c r="G6" s="11">
        <v>7616</v>
      </c>
      <c r="H6" s="11">
        <v>4261</v>
      </c>
      <c r="I6" s="11">
        <v>7038</v>
      </c>
    </row>
    <row r="7" spans="1:14" ht="11.65" customHeight="1" x14ac:dyDescent="0.2">
      <c r="A7" s="21" t="s">
        <v>155</v>
      </c>
      <c r="B7" s="10" t="s">
        <v>12</v>
      </c>
      <c r="C7" s="8">
        <v>100940</v>
      </c>
      <c r="D7" s="8">
        <v>5304</v>
      </c>
      <c r="E7" s="8">
        <v>64396</v>
      </c>
      <c r="F7" s="8">
        <v>20089</v>
      </c>
      <c r="G7" s="8">
        <v>5448</v>
      </c>
      <c r="H7" s="8">
        <v>2052</v>
      </c>
      <c r="I7" s="8">
        <v>3651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3925</v>
      </c>
      <c r="D8" s="8">
        <v>418</v>
      </c>
      <c r="E8" s="8">
        <v>1785</v>
      </c>
      <c r="F8" s="8">
        <v>1047</v>
      </c>
      <c r="G8" s="8">
        <v>232</v>
      </c>
      <c r="H8" s="8">
        <v>146</v>
      </c>
      <c r="I8" s="8">
        <v>297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57666</v>
      </c>
      <c r="D9" s="8">
        <v>6525</v>
      </c>
      <c r="E9" s="8">
        <v>20078</v>
      </c>
      <c r="F9" s="8">
        <v>23974</v>
      </c>
      <c r="G9" s="8">
        <v>1936</v>
      </c>
      <c r="H9" s="8">
        <v>2063</v>
      </c>
      <c r="I9" s="8">
        <v>3090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71766</v>
      </c>
      <c r="D10" s="11">
        <v>11708</v>
      </c>
      <c r="E10" s="11">
        <v>33557</v>
      </c>
      <c r="F10" s="11">
        <v>18433</v>
      </c>
      <c r="G10" s="11">
        <v>2576</v>
      </c>
      <c r="H10" s="11">
        <v>1969</v>
      </c>
      <c r="I10" s="11">
        <v>3523</v>
      </c>
    </row>
    <row r="11" spans="1:14" ht="11.65" customHeight="1" x14ac:dyDescent="0.2">
      <c r="A11" s="21" t="s">
        <v>155</v>
      </c>
      <c r="B11" s="10" t="s">
        <v>12</v>
      </c>
      <c r="C11" s="8">
        <v>45770</v>
      </c>
      <c r="D11" s="8">
        <v>5063</v>
      </c>
      <c r="E11" s="8">
        <v>26262</v>
      </c>
      <c r="F11" s="8">
        <v>9691</v>
      </c>
      <c r="G11" s="8">
        <v>1914</v>
      </c>
      <c r="H11" s="8">
        <v>962</v>
      </c>
      <c r="I11" s="8">
        <v>1878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2053</v>
      </c>
      <c r="D12" s="8">
        <v>394</v>
      </c>
      <c r="E12" s="8">
        <v>785</v>
      </c>
      <c r="F12" s="8">
        <v>511</v>
      </c>
      <c r="G12" s="8">
        <v>103</v>
      </c>
      <c r="H12" s="8">
        <v>79</v>
      </c>
      <c r="I12" s="8">
        <v>181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23943</v>
      </c>
      <c r="D13" s="8">
        <v>6251</v>
      </c>
      <c r="E13" s="8">
        <v>6510</v>
      </c>
      <c r="F13" s="8">
        <v>8231</v>
      </c>
      <c r="G13" s="8">
        <v>559</v>
      </c>
      <c r="H13" s="8">
        <v>928</v>
      </c>
      <c r="I13" s="8">
        <v>1464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90765</v>
      </c>
      <c r="D14" s="11">
        <v>539</v>
      </c>
      <c r="E14" s="11">
        <v>52702</v>
      </c>
      <c r="F14" s="11">
        <v>26677</v>
      </c>
      <c r="G14" s="11">
        <v>5040</v>
      </c>
      <c r="H14" s="11">
        <v>2292</v>
      </c>
      <c r="I14" s="11">
        <v>3515</v>
      </c>
    </row>
    <row r="15" spans="1:14" ht="11.65" customHeight="1" x14ac:dyDescent="0.2">
      <c r="A15" s="21" t="s">
        <v>155</v>
      </c>
      <c r="B15" s="10" t="s">
        <v>12</v>
      </c>
      <c r="C15" s="8">
        <v>55170</v>
      </c>
      <c r="D15" s="8">
        <v>241</v>
      </c>
      <c r="E15" s="8">
        <v>38134</v>
      </c>
      <c r="F15" s="8">
        <v>10398</v>
      </c>
      <c r="G15" s="8">
        <v>3534</v>
      </c>
      <c r="H15" s="8">
        <v>1090</v>
      </c>
      <c r="I15" s="8">
        <v>1773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1872</v>
      </c>
      <c r="D16" s="8">
        <v>24</v>
      </c>
      <c r="E16" s="8">
        <v>1000</v>
      </c>
      <c r="F16" s="8">
        <v>536</v>
      </c>
      <c r="G16" s="8">
        <v>129</v>
      </c>
      <c r="H16" s="8">
        <v>67</v>
      </c>
      <c r="I16" s="8">
        <v>116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33723</v>
      </c>
      <c r="D17" s="13">
        <v>274</v>
      </c>
      <c r="E17" s="13">
        <v>13568</v>
      </c>
      <c r="F17" s="13">
        <v>15743</v>
      </c>
      <c r="G17" s="13">
        <v>1377</v>
      </c>
      <c r="H17" s="13">
        <v>1135</v>
      </c>
      <c r="I17" s="13">
        <v>1626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46103</v>
      </c>
      <c r="D6" s="11">
        <v>3444</v>
      </c>
      <c r="E6" s="11">
        <v>27514</v>
      </c>
      <c r="F6" s="11">
        <v>10359</v>
      </c>
      <c r="G6" s="11">
        <v>1829</v>
      </c>
      <c r="H6" s="11">
        <v>1061</v>
      </c>
      <c r="I6" s="11">
        <v>1896</v>
      </c>
    </row>
    <row r="7" spans="1:14" ht="11.65" customHeight="1" x14ac:dyDescent="0.2">
      <c r="A7" s="21" t="s">
        <v>155</v>
      </c>
      <c r="B7" s="10" t="s">
        <v>12</v>
      </c>
      <c r="C7" s="8">
        <v>30171</v>
      </c>
      <c r="D7" s="8">
        <v>1550</v>
      </c>
      <c r="E7" s="8">
        <v>20783</v>
      </c>
      <c r="F7" s="8">
        <v>5047</v>
      </c>
      <c r="G7" s="8">
        <v>1209</v>
      </c>
      <c r="H7" s="8">
        <v>554</v>
      </c>
      <c r="I7" s="8">
        <v>1028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1295</v>
      </c>
      <c r="D8" s="8">
        <v>123</v>
      </c>
      <c r="E8" s="8">
        <v>752</v>
      </c>
      <c r="F8" s="8">
        <v>220</v>
      </c>
      <c r="G8" s="8">
        <v>71</v>
      </c>
      <c r="H8" s="8">
        <v>37</v>
      </c>
      <c r="I8" s="8">
        <v>92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14637</v>
      </c>
      <c r="D9" s="8">
        <v>1771</v>
      </c>
      <c r="E9" s="8">
        <v>5979</v>
      </c>
      <c r="F9" s="8">
        <v>5092</v>
      </c>
      <c r="G9" s="8">
        <v>549</v>
      </c>
      <c r="H9" s="8">
        <v>470</v>
      </c>
      <c r="I9" s="8">
        <v>776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21374</v>
      </c>
      <c r="D10" s="11">
        <v>3286</v>
      </c>
      <c r="E10" s="11">
        <v>11821</v>
      </c>
      <c r="F10" s="11">
        <v>4158</v>
      </c>
      <c r="G10" s="11">
        <v>646</v>
      </c>
      <c r="H10" s="11">
        <v>500</v>
      </c>
      <c r="I10" s="11">
        <v>963</v>
      </c>
    </row>
    <row r="11" spans="1:14" ht="11.65" customHeight="1" x14ac:dyDescent="0.2">
      <c r="A11" s="21" t="s">
        <v>155</v>
      </c>
      <c r="B11" s="10" t="s">
        <v>12</v>
      </c>
      <c r="C11" s="8">
        <v>14638</v>
      </c>
      <c r="D11" s="8">
        <v>1474</v>
      </c>
      <c r="E11" s="8">
        <v>9452</v>
      </c>
      <c r="F11" s="8">
        <v>2426</v>
      </c>
      <c r="G11" s="8">
        <v>461</v>
      </c>
      <c r="H11" s="8">
        <v>283</v>
      </c>
      <c r="I11" s="8">
        <v>542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706</v>
      </c>
      <c r="D12" s="8">
        <v>116</v>
      </c>
      <c r="E12" s="8">
        <v>370</v>
      </c>
      <c r="F12" s="8">
        <v>109</v>
      </c>
      <c r="G12" s="8">
        <v>29</v>
      </c>
      <c r="H12" s="8">
        <v>19</v>
      </c>
      <c r="I12" s="8">
        <v>63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6030</v>
      </c>
      <c r="D13" s="8">
        <v>1696</v>
      </c>
      <c r="E13" s="8">
        <v>1999</v>
      </c>
      <c r="F13" s="8">
        <v>1623</v>
      </c>
      <c r="G13" s="8">
        <v>156</v>
      </c>
      <c r="H13" s="8">
        <v>198</v>
      </c>
      <c r="I13" s="8">
        <v>358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24729</v>
      </c>
      <c r="D14" s="11">
        <v>158</v>
      </c>
      <c r="E14" s="11">
        <v>15693</v>
      </c>
      <c r="F14" s="11">
        <v>6201</v>
      </c>
      <c r="G14" s="11">
        <v>1183</v>
      </c>
      <c r="H14" s="11">
        <v>561</v>
      </c>
      <c r="I14" s="11">
        <v>933</v>
      </c>
    </row>
    <row r="15" spans="1:14" ht="11.65" customHeight="1" x14ac:dyDescent="0.2">
      <c r="A15" s="21" t="s">
        <v>155</v>
      </c>
      <c r="B15" s="10" t="s">
        <v>12</v>
      </c>
      <c r="C15" s="8">
        <v>15533</v>
      </c>
      <c r="D15" s="8">
        <v>76</v>
      </c>
      <c r="E15" s="8">
        <v>11331</v>
      </c>
      <c r="F15" s="8">
        <v>2621</v>
      </c>
      <c r="G15" s="8">
        <v>748</v>
      </c>
      <c r="H15" s="8">
        <v>271</v>
      </c>
      <c r="I15" s="8">
        <v>486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589</v>
      </c>
      <c r="D16" s="8">
        <v>7</v>
      </c>
      <c r="E16" s="8">
        <v>382</v>
      </c>
      <c r="F16" s="8">
        <v>111</v>
      </c>
      <c r="G16" s="8">
        <v>42</v>
      </c>
      <c r="H16" s="8">
        <v>18</v>
      </c>
      <c r="I16" s="8">
        <v>29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8607</v>
      </c>
      <c r="D17" s="13">
        <v>75</v>
      </c>
      <c r="E17" s="13">
        <v>3980</v>
      </c>
      <c r="F17" s="13">
        <v>3469</v>
      </c>
      <c r="G17" s="13">
        <v>393</v>
      </c>
      <c r="H17" s="13">
        <v>272</v>
      </c>
      <c r="I17" s="13">
        <v>418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17844</v>
      </c>
      <c r="D6" s="11">
        <v>1629</v>
      </c>
      <c r="E6" s="11">
        <v>8822</v>
      </c>
      <c r="F6" s="11">
        <v>5097</v>
      </c>
      <c r="G6" s="11">
        <v>1154</v>
      </c>
      <c r="H6" s="11">
        <v>595</v>
      </c>
      <c r="I6" s="11">
        <v>547</v>
      </c>
    </row>
    <row r="7" spans="1:14" ht="11.65" customHeight="1" x14ac:dyDescent="0.2">
      <c r="A7" s="21" t="s">
        <v>155</v>
      </c>
      <c r="B7" s="10" t="s">
        <v>12</v>
      </c>
      <c r="C7" s="8">
        <v>11567</v>
      </c>
      <c r="D7" s="8">
        <v>734</v>
      </c>
      <c r="E7" s="8">
        <v>6415</v>
      </c>
      <c r="F7" s="8">
        <v>2958</v>
      </c>
      <c r="G7" s="8">
        <v>790</v>
      </c>
      <c r="H7" s="8">
        <v>333</v>
      </c>
      <c r="I7" s="8">
        <v>337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577</v>
      </c>
      <c r="D8" s="8">
        <v>93</v>
      </c>
      <c r="E8" s="8">
        <v>229</v>
      </c>
      <c r="F8" s="8">
        <v>175</v>
      </c>
      <c r="G8" s="8">
        <v>27</v>
      </c>
      <c r="H8" s="8">
        <v>28</v>
      </c>
      <c r="I8" s="8">
        <v>25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5700</v>
      </c>
      <c r="D9" s="8">
        <v>802</v>
      </c>
      <c r="E9" s="8">
        <v>2178</v>
      </c>
      <c r="F9" s="8">
        <v>1964</v>
      </c>
      <c r="G9" s="8">
        <v>337</v>
      </c>
      <c r="H9" s="8">
        <v>234</v>
      </c>
      <c r="I9" s="8">
        <v>185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7714</v>
      </c>
      <c r="D10" s="11">
        <v>1587</v>
      </c>
      <c r="E10" s="11">
        <v>3650</v>
      </c>
      <c r="F10" s="11">
        <v>1647</v>
      </c>
      <c r="G10" s="11">
        <v>303</v>
      </c>
      <c r="H10" s="11">
        <v>257</v>
      </c>
      <c r="I10" s="11">
        <v>270</v>
      </c>
    </row>
    <row r="11" spans="1:14" ht="11.65" customHeight="1" x14ac:dyDescent="0.2">
      <c r="A11" s="21" t="s">
        <v>155</v>
      </c>
      <c r="B11" s="10" t="s">
        <v>12</v>
      </c>
      <c r="C11" s="8">
        <v>5312</v>
      </c>
      <c r="D11" s="8">
        <v>707</v>
      </c>
      <c r="E11" s="8">
        <v>2989</v>
      </c>
      <c r="F11" s="8">
        <v>1071</v>
      </c>
      <c r="G11" s="8">
        <v>221</v>
      </c>
      <c r="H11" s="8">
        <v>144</v>
      </c>
      <c r="I11" s="8">
        <v>180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288</v>
      </c>
      <c r="D12" s="8">
        <v>92</v>
      </c>
      <c r="E12" s="8">
        <v>100</v>
      </c>
      <c r="F12" s="8">
        <v>62</v>
      </c>
      <c r="G12" s="8">
        <v>10</v>
      </c>
      <c r="H12" s="8">
        <v>14</v>
      </c>
      <c r="I12" s="8">
        <v>10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2114</v>
      </c>
      <c r="D13" s="8">
        <v>788</v>
      </c>
      <c r="E13" s="8">
        <v>561</v>
      </c>
      <c r="F13" s="8">
        <v>514</v>
      </c>
      <c r="G13" s="8">
        <v>72</v>
      </c>
      <c r="H13" s="8">
        <v>99</v>
      </c>
      <c r="I13" s="8">
        <v>80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10130</v>
      </c>
      <c r="D14" s="11">
        <v>42</v>
      </c>
      <c r="E14" s="11">
        <v>5172</v>
      </c>
      <c r="F14" s="11">
        <v>3450</v>
      </c>
      <c r="G14" s="11">
        <v>851</v>
      </c>
      <c r="H14" s="11">
        <v>338</v>
      </c>
      <c r="I14" s="11">
        <v>277</v>
      </c>
    </row>
    <row r="15" spans="1:14" ht="11.65" customHeight="1" x14ac:dyDescent="0.2">
      <c r="A15" s="21" t="s">
        <v>155</v>
      </c>
      <c r="B15" s="10" t="s">
        <v>12</v>
      </c>
      <c r="C15" s="8">
        <v>6255</v>
      </c>
      <c r="D15" s="8">
        <v>27</v>
      </c>
      <c r="E15" s="8">
        <v>3426</v>
      </c>
      <c r="F15" s="8">
        <v>1887</v>
      </c>
      <c r="G15" s="8">
        <v>569</v>
      </c>
      <c r="H15" s="8">
        <v>189</v>
      </c>
      <c r="I15" s="8">
        <v>157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289</v>
      </c>
      <c r="D16" s="8">
        <v>1</v>
      </c>
      <c r="E16" s="8">
        <v>129</v>
      </c>
      <c r="F16" s="8">
        <v>113</v>
      </c>
      <c r="G16" s="8">
        <v>17</v>
      </c>
      <c r="H16" s="8">
        <v>14</v>
      </c>
      <c r="I16" s="8">
        <v>15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3586</v>
      </c>
      <c r="D17" s="13">
        <v>14</v>
      </c>
      <c r="E17" s="13">
        <v>1617</v>
      </c>
      <c r="F17" s="13">
        <v>1450</v>
      </c>
      <c r="G17" s="13">
        <v>265</v>
      </c>
      <c r="H17" s="13">
        <v>135</v>
      </c>
      <c r="I17" s="13">
        <v>105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21690</v>
      </c>
      <c r="D6" s="11">
        <v>1755</v>
      </c>
      <c r="E6" s="11">
        <v>10730</v>
      </c>
      <c r="F6" s="11">
        <v>6496</v>
      </c>
      <c r="G6" s="11">
        <v>1348</v>
      </c>
      <c r="H6" s="11">
        <v>703</v>
      </c>
      <c r="I6" s="11">
        <v>658</v>
      </c>
    </row>
    <row r="7" spans="1:14" ht="11.65" customHeight="1" x14ac:dyDescent="0.2">
      <c r="A7" s="21" t="s">
        <v>155</v>
      </c>
      <c r="B7" s="10" t="s">
        <v>12</v>
      </c>
      <c r="C7" s="8">
        <v>14064</v>
      </c>
      <c r="D7" s="8">
        <v>743</v>
      </c>
      <c r="E7" s="8">
        <v>7863</v>
      </c>
      <c r="F7" s="8">
        <v>3767</v>
      </c>
      <c r="G7" s="8">
        <v>897</v>
      </c>
      <c r="H7" s="8">
        <v>403</v>
      </c>
      <c r="I7" s="8">
        <v>391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1392</v>
      </c>
      <c r="D8" s="8">
        <v>218</v>
      </c>
      <c r="E8" s="8">
        <v>592</v>
      </c>
      <c r="F8" s="8">
        <v>411</v>
      </c>
      <c r="G8" s="8">
        <v>76</v>
      </c>
      <c r="H8" s="8">
        <v>46</v>
      </c>
      <c r="I8" s="8">
        <v>49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6234</v>
      </c>
      <c r="D9" s="8">
        <v>794</v>
      </c>
      <c r="E9" s="8">
        <v>2275</v>
      </c>
      <c r="F9" s="8">
        <v>2318</v>
      </c>
      <c r="G9" s="8">
        <v>375</v>
      </c>
      <c r="H9" s="8">
        <v>254</v>
      </c>
      <c r="I9" s="8">
        <v>218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9648</v>
      </c>
      <c r="D10" s="11">
        <v>1714</v>
      </c>
      <c r="E10" s="11">
        <v>4423</v>
      </c>
      <c r="F10" s="11">
        <v>2475</v>
      </c>
      <c r="G10" s="11">
        <v>408</v>
      </c>
      <c r="H10" s="11">
        <v>326</v>
      </c>
      <c r="I10" s="11">
        <v>302</v>
      </c>
    </row>
    <row r="11" spans="1:14" ht="11.65" customHeight="1" x14ac:dyDescent="0.2">
      <c r="A11" s="21" t="s">
        <v>155</v>
      </c>
      <c r="B11" s="10" t="s">
        <v>12</v>
      </c>
      <c r="C11" s="8">
        <v>6424</v>
      </c>
      <c r="D11" s="8">
        <v>717</v>
      </c>
      <c r="E11" s="8">
        <v>3456</v>
      </c>
      <c r="F11" s="8">
        <v>1590</v>
      </c>
      <c r="G11" s="8">
        <v>282</v>
      </c>
      <c r="H11" s="8">
        <v>191</v>
      </c>
      <c r="I11" s="8">
        <v>188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651</v>
      </c>
      <c r="D12" s="8">
        <v>217</v>
      </c>
      <c r="E12" s="8">
        <v>223</v>
      </c>
      <c r="F12" s="8">
        <v>144</v>
      </c>
      <c r="G12" s="8">
        <v>21</v>
      </c>
      <c r="H12" s="8">
        <v>21</v>
      </c>
      <c r="I12" s="8">
        <v>25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2573</v>
      </c>
      <c r="D13" s="8">
        <v>780</v>
      </c>
      <c r="E13" s="8">
        <v>744</v>
      </c>
      <c r="F13" s="8">
        <v>741</v>
      </c>
      <c r="G13" s="8">
        <v>105</v>
      </c>
      <c r="H13" s="8">
        <v>114</v>
      </c>
      <c r="I13" s="8">
        <v>89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12042</v>
      </c>
      <c r="D14" s="11">
        <v>41</v>
      </c>
      <c r="E14" s="11">
        <v>6307</v>
      </c>
      <c r="F14" s="11">
        <v>4021</v>
      </c>
      <c r="G14" s="11">
        <v>940</v>
      </c>
      <c r="H14" s="11">
        <v>377</v>
      </c>
      <c r="I14" s="11">
        <v>356</v>
      </c>
    </row>
    <row r="15" spans="1:14" ht="11.65" customHeight="1" x14ac:dyDescent="0.2">
      <c r="A15" s="21" t="s">
        <v>155</v>
      </c>
      <c r="B15" s="10" t="s">
        <v>12</v>
      </c>
      <c r="C15" s="8">
        <v>7640</v>
      </c>
      <c r="D15" s="8">
        <v>26</v>
      </c>
      <c r="E15" s="8">
        <v>4407</v>
      </c>
      <c r="F15" s="8">
        <v>2177</v>
      </c>
      <c r="G15" s="8">
        <v>615</v>
      </c>
      <c r="H15" s="8">
        <v>212</v>
      </c>
      <c r="I15" s="8">
        <v>203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741</v>
      </c>
      <c r="D16" s="8">
        <v>1</v>
      </c>
      <c r="E16" s="8">
        <v>369</v>
      </c>
      <c r="F16" s="8">
        <v>267</v>
      </c>
      <c r="G16" s="8">
        <v>55</v>
      </c>
      <c r="H16" s="8">
        <v>25</v>
      </c>
      <c r="I16" s="8">
        <v>24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3661</v>
      </c>
      <c r="D17" s="13">
        <v>14</v>
      </c>
      <c r="E17" s="13">
        <v>1531</v>
      </c>
      <c r="F17" s="13">
        <v>1577</v>
      </c>
      <c r="G17" s="13">
        <v>270</v>
      </c>
      <c r="H17" s="13">
        <v>140</v>
      </c>
      <c r="I17" s="13">
        <v>129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15215</v>
      </c>
      <c r="D6" s="11">
        <v>1150</v>
      </c>
      <c r="E6" s="11">
        <v>8098</v>
      </c>
      <c r="F6" s="11">
        <v>4201</v>
      </c>
      <c r="G6" s="11">
        <v>736</v>
      </c>
      <c r="H6" s="11">
        <v>522</v>
      </c>
      <c r="I6" s="11">
        <v>508</v>
      </c>
    </row>
    <row r="7" spans="1:14" ht="11.65" customHeight="1" x14ac:dyDescent="0.2">
      <c r="A7" s="21" t="s">
        <v>155</v>
      </c>
      <c r="B7" s="10" t="s">
        <v>12</v>
      </c>
      <c r="C7" s="8">
        <v>10253</v>
      </c>
      <c r="D7" s="8">
        <v>533</v>
      </c>
      <c r="E7" s="8">
        <v>6239</v>
      </c>
      <c r="F7" s="8">
        <v>2387</v>
      </c>
      <c r="G7" s="8">
        <v>533</v>
      </c>
      <c r="H7" s="8">
        <v>283</v>
      </c>
      <c r="I7" s="8">
        <v>278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344</v>
      </c>
      <c r="D8" s="8">
        <v>41</v>
      </c>
      <c r="E8" s="8">
        <v>157</v>
      </c>
      <c r="F8" s="8">
        <v>92</v>
      </c>
      <c r="G8" s="8">
        <v>26</v>
      </c>
      <c r="H8" s="8">
        <v>9</v>
      </c>
      <c r="I8" s="8">
        <v>19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4618</v>
      </c>
      <c r="D9" s="8">
        <v>576</v>
      </c>
      <c r="E9" s="8">
        <v>1702</v>
      </c>
      <c r="F9" s="8">
        <v>1722</v>
      </c>
      <c r="G9" s="8">
        <v>177</v>
      </c>
      <c r="H9" s="8">
        <v>230</v>
      </c>
      <c r="I9" s="8">
        <v>211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6634</v>
      </c>
      <c r="D10" s="11">
        <v>1089</v>
      </c>
      <c r="E10" s="11">
        <v>3240</v>
      </c>
      <c r="F10" s="11">
        <v>1609</v>
      </c>
      <c r="G10" s="11">
        <v>208</v>
      </c>
      <c r="H10" s="11">
        <v>240</v>
      </c>
      <c r="I10" s="11">
        <v>248</v>
      </c>
    </row>
    <row r="11" spans="1:14" ht="11.65" customHeight="1" x14ac:dyDescent="0.2">
      <c r="A11" s="21" t="s">
        <v>155</v>
      </c>
      <c r="B11" s="10" t="s">
        <v>12</v>
      </c>
      <c r="C11" s="8">
        <v>4631</v>
      </c>
      <c r="D11" s="8">
        <v>497</v>
      </c>
      <c r="E11" s="8">
        <v>2680</v>
      </c>
      <c r="F11" s="8">
        <v>1015</v>
      </c>
      <c r="G11" s="8">
        <v>160</v>
      </c>
      <c r="H11" s="8">
        <v>142</v>
      </c>
      <c r="I11" s="8">
        <v>137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160</v>
      </c>
      <c r="D12" s="8">
        <v>40</v>
      </c>
      <c r="E12" s="8">
        <v>65</v>
      </c>
      <c r="F12" s="8">
        <v>41</v>
      </c>
      <c r="G12" s="8">
        <v>5</v>
      </c>
      <c r="H12" s="8">
        <v>3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1843</v>
      </c>
      <c r="D13" s="8">
        <v>552</v>
      </c>
      <c r="E13" s="8">
        <v>495</v>
      </c>
      <c r="F13" s="8">
        <v>553</v>
      </c>
      <c r="G13" s="8">
        <v>43</v>
      </c>
      <c r="H13" s="8">
        <v>95</v>
      </c>
      <c r="I13" s="8">
        <v>105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8581</v>
      </c>
      <c r="D14" s="11">
        <v>61</v>
      </c>
      <c r="E14" s="11">
        <v>4858</v>
      </c>
      <c r="F14" s="11">
        <v>2592</v>
      </c>
      <c r="G14" s="11">
        <v>528</v>
      </c>
      <c r="H14" s="11">
        <v>282</v>
      </c>
      <c r="I14" s="11">
        <v>260</v>
      </c>
    </row>
    <row r="15" spans="1:14" ht="11.65" customHeight="1" x14ac:dyDescent="0.2">
      <c r="A15" s="21" t="s">
        <v>155</v>
      </c>
      <c r="B15" s="10" t="s">
        <v>12</v>
      </c>
      <c r="C15" s="8">
        <v>5622</v>
      </c>
      <c r="D15" s="8">
        <v>36</v>
      </c>
      <c r="E15" s="8">
        <v>3559</v>
      </c>
      <c r="F15" s="8">
        <v>1372</v>
      </c>
      <c r="G15" s="8">
        <v>373</v>
      </c>
      <c r="H15" s="8">
        <v>141</v>
      </c>
      <c r="I15" s="8">
        <v>141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184</v>
      </c>
      <c r="D16" s="8">
        <v>1</v>
      </c>
      <c r="E16" s="8">
        <v>92</v>
      </c>
      <c r="F16" s="8">
        <v>51</v>
      </c>
      <c r="G16" s="8">
        <v>21</v>
      </c>
      <c r="H16" s="8">
        <v>6</v>
      </c>
      <c r="I16" s="8">
        <v>13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2775</v>
      </c>
      <c r="D17" s="13">
        <v>24</v>
      </c>
      <c r="E17" s="13">
        <v>1207</v>
      </c>
      <c r="F17" s="13">
        <v>1169</v>
      </c>
      <c r="G17" s="13">
        <v>134</v>
      </c>
      <c r="H17" s="13">
        <v>135</v>
      </c>
      <c r="I17" s="13">
        <v>106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48443</v>
      </c>
      <c r="D6" s="11">
        <v>3051</v>
      </c>
      <c r="E6" s="11">
        <v>28115</v>
      </c>
      <c r="F6" s="11">
        <v>11895</v>
      </c>
      <c r="G6" s="11">
        <v>2148</v>
      </c>
      <c r="H6" s="11">
        <v>1344</v>
      </c>
      <c r="I6" s="11">
        <v>1890</v>
      </c>
    </row>
    <row r="7" spans="1:14" ht="11.65" customHeight="1" x14ac:dyDescent="0.2">
      <c r="A7" s="21" t="s">
        <v>155</v>
      </c>
      <c r="B7" s="10" t="s">
        <v>12</v>
      </c>
      <c r="C7" s="8">
        <v>34138</v>
      </c>
      <c r="D7" s="8">
        <v>1385</v>
      </c>
      <c r="E7" s="8">
        <v>22886</v>
      </c>
      <c r="F7" s="8">
        <v>6394</v>
      </c>
      <c r="G7" s="8">
        <v>1595</v>
      </c>
      <c r="H7" s="8">
        <v>751</v>
      </c>
      <c r="I7" s="8">
        <v>1127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1183</v>
      </c>
      <c r="D8" s="8">
        <v>86</v>
      </c>
      <c r="E8" s="8">
        <v>655</v>
      </c>
      <c r="F8" s="8">
        <v>248</v>
      </c>
      <c r="G8" s="8">
        <v>86</v>
      </c>
      <c r="H8" s="8">
        <v>43</v>
      </c>
      <c r="I8" s="8">
        <v>65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13122</v>
      </c>
      <c r="D9" s="8">
        <v>1580</v>
      </c>
      <c r="E9" s="8">
        <v>4574</v>
      </c>
      <c r="F9" s="8">
        <v>5253</v>
      </c>
      <c r="G9" s="8">
        <v>467</v>
      </c>
      <c r="H9" s="8">
        <v>550</v>
      </c>
      <c r="I9" s="8">
        <v>698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20888</v>
      </c>
      <c r="D10" s="11">
        <v>2905</v>
      </c>
      <c r="E10" s="11">
        <v>10477</v>
      </c>
      <c r="F10" s="11">
        <v>5295</v>
      </c>
      <c r="G10" s="11">
        <v>700</v>
      </c>
      <c r="H10" s="11">
        <v>612</v>
      </c>
      <c r="I10" s="11">
        <v>899</v>
      </c>
    </row>
    <row r="11" spans="1:14" ht="11.65" customHeight="1" x14ac:dyDescent="0.2">
      <c r="A11" s="21" t="s">
        <v>155</v>
      </c>
      <c r="B11" s="10" t="s">
        <v>12</v>
      </c>
      <c r="C11" s="8">
        <v>14725</v>
      </c>
      <c r="D11" s="8">
        <v>1298</v>
      </c>
      <c r="E11" s="8">
        <v>8719</v>
      </c>
      <c r="F11" s="8">
        <v>3298</v>
      </c>
      <c r="G11" s="8">
        <v>539</v>
      </c>
      <c r="H11" s="8">
        <v>349</v>
      </c>
      <c r="I11" s="8">
        <v>522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512</v>
      </c>
      <c r="D12" s="8">
        <v>83</v>
      </c>
      <c r="E12" s="8">
        <v>238</v>
      </c>
      <c r="F12" s="8">
        <v>104</v>
      </c>
      <c r="G12" s="8">
        <v>30</v>
      </c>
      <c r="H12" s="8">
        <v>22</v>
      </c>
      <c r="I12" s="8">
        <v>35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5651</v>
      </c>
      <c r="D13" s="8">
        <v>1524</v>
      </c>
      <c r="E13" s="8">
        <v>1520</v>
      </c>
      <c r="F13" s="8">
        <v>1893</v>
      </c>
      <c r="G13" s="8">
        <v>131</v>
      </c>
      <c r="H13" s="8">
        <v>241</v>
      </c>
      <c r="I13" s="8">
        <v>342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27555</v>
      </c>
      <c r="D14" s="11">
        <v>146</v>
      </c>
      <c r="E14" s="11">
        <v>17638</v>
      </c>
      <c r="F14" s="11">
        <v>6600</v>
      </c>
      <c r="G14" s="11">
        <v>1448</v>
      </c>
      <c r="H14" s="11">
        <v>732</v>
      </c>
      <c r="I14" s="11">
        <v>991</v>
      </c>
    </row>
    <row r="15" spans="1:14" ht="11.65" customHeight="1" x14ac:dyDescent="0.2">
      <c r="A15" s="21" t="s">
        <v>155</v>
      </c>
      <c r="B15" s="10" t="s">
        <v>12</v>
      </c>
      <c r="C15" s="8">
        <v>19413</v>
      </c>
      <c r="D15" s="8">
        <v>87</v>
      </c>
      <c r="E15" s="8">
        <v>14167</v>
      </c>
      <c r="F15" s="8">
        <v>3096</v>
      </c>
      <c r="G15" s="8">
        <v>1056</v>
      </c>
      <c r="H15" s="8">
        <v>402</v>
      </c>
      <c r="I15" s="8">
        <v>605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671</v>
      </c>
      <c r="D16" s="8">
        <v>3</v>
      </c>
      <c r="E16" s="8">
        <v>417</v>
      </c>
      <c r="F16" s="8">
        <v>144</v>
      </c>
      <c r="G16" s="8">
        <v>56</v>
      </c>
      <c r="H16" s="8">
        <v>21</v>
      </c>
      <c r="I16" s="8">
        <v>30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7471</v>
      </c>
      <c r="D17" s="13">
        <v>56</v>
      </c>
      <c r="E17" s="13">
        <v>3054</v>
      </c>
      <c r="F17" s="13">
        <v>3360</v>
      </c>
      <c r="G17" s="13">
        <v>336</v>
      </c>
      <c r="H17" s="13">
        <v>309</v>
      </c>
      <c r="I17" s="13">
        <v>356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32944</v>
      </c>
      <c r="D6" s="11">
        <v>2453</v>
      </c>
      <c r="E6" s="11">
        <v>17393</v>
      </c>
      <c r="F6" s="11">
        <v>8990</v>
      </c>
      <c r="G6" s="11">
        <v>1704</v>
      </c>
      <c r="H6" s="11">
        <v>1016</v>
      </c>
      <c r="I6" s="11">
        <v>1388</v>
      </c>
    </row>
    <row r="7" spans="1:14" ht="11.65" customHeight="1" x14ac:dyDescent="0.2">
      <c r="A7" s="21" t="s">
        <v>155</v>
      </c>
      <c r="B7" s="10" t="s">
        <v>12</v>
      </c>
      <c r="C7" s="8">
        <v>19893</v>
      </c>
      <c r="D7" s="8">
        <v>1011</v>
      </c>
      <c r="E7" s="8">
        <v>12210</v>
      </c>
      <c r="F7" s="8">
        <v>4352</v>
      </c>
      <c r="G7" s="8">
        <v>1167</v>
      </c>
      <c r="H7" s="8">
        <v>484</v>
      </c>
      <c r="I7" s="8">
        <v>669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928</v>
      </c>
      <c r="D8" s="8">
        <v>90</v>
      </c>
      <c r="E8" s="8">
        <v>441</v>
      </c>
      <c r="F8" s="8">
        <v>206</v>
      </c>
      <c r="G8" s="8">
        <v>59</v>
      </c>
      <c r="H8" s="8">
        <v>47</v>
      </c>
      <c r="I8" s="8">
        <v>85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12123</v>
      </c>
      <c r="D9" s="8">
        <v>1352</v>
      </c>
      <c r="E9" s="8">
        <v>4742</v>
      </c>
      <c r="F9" s="8">
        <v>4432</v>
      </c>
      <c r="G9" s="8">
        <v>478</v>
      </c>
      <c r="H9" s="8">
        <v>485</v>
      </c>
      <c r="I9" s="8">
        <v>634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14209</v>
      </c>
      <c r="D10" s="11">
        <v>2319</v>
      </c>
      <c r="E10" s="11">
        <v>6652</v>
      </c>
      <c r="F10" s="11">
        <v>3540</v>
      </c>
      <c r="G10" s="11">
        <v>534</v>
      </c>
      <c r="H10" s="11">
        <v>466</v>
      </c>
      <c r="I10" s="11">
        <v>698</v>
      </c>
    </row>
    <row r="11" spans="1:14" ht="11.65" customHeight="1" x14ac:dyDescent="0.2">
      <c r="A11" s="21" t="s">
        <v>155</v>
      </c>
      <c r="B11" s="10" t="s">
        <v>12</v>
      </c>
      <c r="C11" s="8">
        <v>8818</v>
      </c>
      <c r="D11" s="8">
        <v>941</v>
      </c>
      <c r="E11" s="8">
        <v>4932</v>
      </c>
      <c r="F11" s="8">
        <v>2020</v>
      </c>
      <c r="G11" s="8">
        <v>371</v>
      </c>
      <c r="H11" s="8">
        <v>221</v>
      </c>
      <c r="I11" s="8">
        <v>333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493</v>
      </c>
      <c r="D12" s="8">
        <v>87</v>
      </c>
      <c r="E12" s="8">
        <v>204</v>
      </c>
      <c r="F12" s="8">
        <v>99</v>
      </c>
      <c r="G12" s="8">
        <v>26</v>
      </c>
      <c r="H12" s="8">
        <v>23</v>
      </c>
      <c r="I12" s="8">
        <v>54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4898</v>
      </c>
      <c r="D13" s="8">
        <v>1291</v>
      </c>
      <c r="E13" s="8">
        <v>1516</v>
      </c>
      <c r="F13" s="8">
        <v>1421</v>
      </c>
      <c r="G13" s="8">
        <v>137</v>
      </c>
      <c r="H13" s="8">
        <v>222</v>
      </c>
      <c r="I13" s="8">
        <v>311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18735</v>
      </c>
      <c r="D14" s="11">
        <v>134</v>
      </c>
      <c r="E14" s="11">
        <v>10741</v>
      </c>
      <c r="F14" s="11">
        <v>5450</v>
      </c>
      <c r="G14" s="11">
        <v>1170</v>
      </c>
      <c r="H14" s="11">
        <v>550</v>
      </c>
      <c r="I14" s="11">
        <v>690</v>
      </c>
    </row>
    <row r="15" spans="1:14" ht="11.65" customHeight="1" x14ac:dyDescent="0.2">
      <c r="A15" s="21" t="s">
        <v>155</v>
      </c>
      <c r="B15" s="10" t="s">
        <v>12</v>
      </c>
      <c r="C15" s="8">
        <v>11075</v>
      </c>
      <c r="D15" s="8">
        <v>70</v>
      </c>
      <c r="E15" s="8">
        <v>7278</v>
      </c>
      <c r="F15" s="8">
        <v>2332</v>
      </c>
      <c r="G15" s="8">
        <v>796</v>
      </c>
      <c r="H15" s="8">
        <v>263</v>
      </c>
      <c r="I15" s="8">
        <v>336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435</v>
      </c>
      <c r="D16" s="8">
        <v>3</v>
      </c>
      <c r="E16" s="8">
        <v>237</v>
      </c>
      <c r="F16" s="8">
        <v>107</v>
      </c>
      <c r="G16" s="8">
        <v>33</v>
      </c>
      <c r="H16" s="8">
        <v>24</v>
      </c>
      <c r="I16" s="8">
        <v>31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7225</v>
      </c>
      <c r="D17" s="13">
        <v>61</v>
      </c>
      <c r="E17" s="13">
        <v>3226</v>
      </c>
      <c r="F17" s="13">
        <v>3011</v>
      </c>
      <c r="G17" s="13">
        <v>341</v>
      </c>
      <c r="H17" s="13">
        <v>263</v>
      </c>
      <c r="I17" s="13">
        <v>323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39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8097</v>
      </c>
      <c r="D6" s="11">
        <v>672</v>
      </c>
      <c r="E6" s="11">
        <v>4520</v>
      </c>
      <c r="F6" s="11">
        <v>1906</v>
      </c>
      <c r="G6" s="11">
        <v>494</v>
      </c>
      <c r="H6" s="11">
        <v>235</v>
      </c>
      <c r="I6" s="11">
        <v>270</v>
      </c>
    </row>
    <row r="7" spans="1:14" ht="11.65" customHeight="1" x14ac:dyDescent="0.2">
      <c r="A7" s="21" t="s">
        <v>155</v>
      </c>
      <c r="B7" s="10" t="s">
        <v>12</v>
      </c>
      <c r="C7" s="8">
        <v>5657</v>
      </c>
      <c r="D7" s="8">
        <v>362</v>
      </c>
      <c r="E7" s="8">
        <v>3360</v>
      </c>
      <c r="F7" s="8">
        <v>1253</v>
      </c>
      <c r="G7" s="8">
        <v>361</v>
      </c>
      <c r="H7" s="8">
        <v>157</v>
      </c>
      <c r="I7" s="8">
        <v>164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233</v>
      </c>
      <c r="D8" s="8">
        <v>27</v>
      </c>
      <c r="E8" s="8">
        <v>137</v>
      </c>
      <c r="F8" s="8">
        <v>42</v>
      </c>
      <c r="G8" s="8">
        <v>12</v>
      </c>
      <c r="H8" s="8">
        <v>3</v>
      </c>
      <c r="I8" s="8">
        <v>12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2207</v>
      </c>
      <c r="D9" s="8">
        <v>283</v>
      </c>
      <c r="E9" s="8">
        <v>1023</v>
      </c>
      <c r="F9" s="8">
        <v>611</v>
      </c>
      <c r="G9" s="8">
        <v>121</v>
      </c>
      <c r="H9" s="8">
        <v>75</v>
      </c>
      <c r="I9" s="8">
        <v>94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3530</v>
      </c>
      <c r="D10" s="11">
        <v>647</v>
      </c>
      <c r="E10" s="11">
        <v>1769</v>
      </c>
      <c r="F10" s="11">
        <v>757</v>
      </c>
      <c r="G10" s="11">
        <v>141</v>
      </c>
      <c r="H10" s="11">
        <v>98</v>
      </c>
      <c r="I10" s="11">
        <v>118</v>
      </c>
    </row>
    <row r="11" spans="1:14" ht="11.65" customHeight="1" x14ac:dyDescent="0.2">
      <c r="A11" s="21" t="s">
        <v>155</v>
      </c>
      <c r="B11" s="10" t="s">
        <v>12</v>
      </c>
      <c r="C11" s="8">
        <v>2505</v>
      </c>
      <c r="D11" s="8">
        <v>345</v>
      </c>
      <c r="E11" s="8">
        <v>1363</v>
      </c>
      <c r="F11" s="8">
        <v>540</v>
      </c>
      <c r="G11" s="8">
        <v>111</v>
      </c>
      <c r="H11" s="8">
        <v>70</v>
      </c>
      <c r="I11" s="8">
        <v>76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116</v>
      </c>
      <c r="D12" s="8">
        <v>27</v>
      </c>
      <c r="E12" s="8">
        <v>59</v>
      </c>
      <c r="F12" s="8">
        <v>20</v>
      </c>
      <c r="G12" s="8">
        <v>1</v>
      </c>
      <c r="H12" s="8">
        <v>1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909</v>
      </c>
      <c r="D13" s="8">
        <v>275</v>
      </c>
      <c r="E13" s="8">
        <v>347</v>
      </c>
      <c r="F13" s="8">
        <v>197</v>
      </c>
      <c r="G13" s="8">
        <v>29</v>
      </c>
      <c r="H13" s="8">
        <v>27</v>
      </c>
      <c r="I13" s="8">
        <v>34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4567</v>
      </c>
      <c r="D14" s="11">
        <v>25</v>
      </c>
      <c r="E14" s="11">
        <v>2751</v>
      </c>
      <c r="F14" s="11">
        <v>1149</v>
      </c>
      <c r="G14" s="11">
        <v>353</v>
      </c>
      <c r="H14" s="11">
        <v>137</v>
      </c>
      <c r="I14" s="11">
        <v>152</v>
      </c>
    </row>
    <row r="15" spans="1:14" ht="11.65" customHeight="1" x14ac:dyDescent="0.2">
      <c r="A15" s="21" t="s">
        <v>155</v>
      </c>
      <c r="B15" s="10" t="s">
        <v>12</v>
      </c>
      <c r="C15" s="8">
        <v>3152</v>
      </c>
      <c r="D15" s="8">
        <v>17</v>
      </c>
      <c r="E15" s="8">
        <v>1997</v>
      </c>
      <c r="F15" s="8">
        <v>713</v>
      </c>
      <c r="G15" s="8">
        <v>250</v>
      </c>
      <c r="H15" s="8">
        <v>87</v>
      </c>
      <c r="I15" s="8">
        <v>88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117</v>
      </c>
      <c r="D16" s="8" t="s">
        <v>20</v>
      </c>
      <c r="E16" s="8">
        <v>78</v>
      </c>
      <c r="F16" s="8">
        <v>22</v>
      </c>
      <c r="G16" s="8">
        <v>11</v>
      </c>
      <c r="H16" s="8">
        <v>2</v>
      </c>
      <c r="I16" s="8">
        <v>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1298</v>
      </c>
      <c r="D17" s="13">
        <v>8</v>
      </c>
      <c r="E17" s="13">
        <v>676</v>
      </c>
      <c r="F17" s="13">
        <v>414</v>
      </c>
      <c r="G17" s="13">
        <v>92</v>
      </c>
      <c r="H17" s="13">
        <v>48</v>
      </c>
      <c r="I17" s="13">
        <v>60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11770</v>
      </c>
      <c r="D6" s="11">
        <v>1127</v>
      </c>
      <c r="E6" s="11">
        <v>5843</v>
      </c>
      <c r="F6" s="11">
        <v>3349</v>
      </c>
      <c r="G6" s="11">
        <v>737</v>
      </c>
      <c r="H6" s="11">
        <v>382</v>
      </c>
      <c r="I6" s="11">
        <v>332</v>
      </c>
    </row>
    <row r="7" spans="1:14" ht="11.65" customHeight="1" x14ac:dyDescent="0.2">
      <c r="A7" s="21" t="s">
        <v>155</v>
      </c>
      <c r="B7" s="10" t="s">
        <v>12</v>
      </c>
      <c r="C7" s="8">
        <v>7902</v>
      </c>
      <c r="D7" s="8">
        <v>554</v>
      </c>
      <c r="E7" s="8">
        <v>4296</v>
      </c>
      <c r="F7" s="8">
        <v>2075</v>
      </c>
      <c r="G7" s="8">
        <v>541</v>
      </c>
      <c r="H7" s="8">
        <v>220</v>
      </c>
      <c r="I7" s="8">
        <v>216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178</v>
      </c>
      <c r="D8" s="8">
        <v>18</v>
      </c>
      <c r="E8" s="8">
        <v>81</v>
      </c>
      <c r="F8" s="8">
        <v>46</v>
      </c>
      <c r="G8" s="8">
        <v>17</v>
      </c>
      <c r="H8" s="8">
        <v>7</v>
      </c>
      <c r="I8" s="8">
        <v>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3690</v>
      </c>
      <c r="D9" s="8">
        <v>555</v>
      </c>
      <c r="E9" s="8">
        <v>1466</v>
      </c>
      <c r="F9" s="8">
        <v>1228</v>
      </c>
      <c r="G9" s="8">
        <v>179</v>
      </c>
      <c r="H9" s="8">
        <v>155</v>
      </c>
      <c r="I9" s="8">
        <v>107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5149</v>
      </c>
      <c r="D10" s="11">
        <v>1102</v>
      </c>
      <c r="E10" s="11">
        <v>2385</v>
      </c>
      <c r="F10" s="11">
        <v>1164</v>
      </c>
      <c r="G10" s="11">
        <v>186</v>
      </c>
      <c r="H10" s="11">
        <v>157</v>
      </c>
      <c r="I10" s="11">
        <v>155</v>
      </c>
    </row>
    <row r="11" spans="1:14" ht="11.65" customHeight="1" x14ac:dyDescent="0.2">
      <c r="A11" s="21" t="s">
        <v>155</v>
      </c>
      <c r="B11" s="10" t="s">
        <v>12</v>
      </c>
      <c r="C11" s="8">
        <v>3639</v>
      </c>
      <c r="D11" s="8">
        <v>537</v>
      </c>
      <c r="E11" s="8">
        <v>1982</v>
      </c>
      <c r="F11" s="8">
        <v>775</v>
      </c>
      <c r="G11" s="8">
        <v>150</v>
      </c>
      <c r="H11" s="8">
        <v>92</v>
      </c>
      <c r="I11" s="8">
        <v>103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82</v>
      </c>
      <c r="D12" s="8">
        <v>17</v>
      </c>
      <c r="E12" s="8">
        <v>37</v>
      </c>
      <c r="F12" s="8">
        <v>15</v>
      </c>
      <c r="G12" s="8">
        <v>6</v>
      </c>
      <c r="H12" s="8">
        <v>3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1428</v>
      </c>
      <c r="D13" s="8">
        <v>548</v>
      </c>
      <c r="E13" s="8">
        <v>366</v>
      </c>
      <c r="F13" s="8">
        <v>374</v>
      </c>
      <c r="G13" s="8">
        <v>30</v>
      </c>
      <c r="H13" s="8">
        <v>62</v>
      </c>
      <c r="I13" s="8">
        <v>48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6621</v>
      </c>
      <c r="D14" s="11">
        <v>25</v>
      </c>
      <c r="E14" s="11">
        <v>3458</v>
      </c>
      <c r="F14" s="11">
        <v>2185</v>
      </c>
      <c r="G14" s="11">
        <v>551</v>
      </c>
      <c r="H14" s="11">
        <v>225</v>
      </c>
      <c r="I14" s="11">
        <v>177</v>
      </c>
    </row>
    <row r="15" spans="1:14" ht="11.65" customHeight="1" x14ac:dyDescent="0.2">
      <c r="A15" s="21" t="s">
        <v>155</v>
      </c>
      <c r="B15" s="10" t="s">
        <v>12</v>
      </c>
      <c r="C15" s="8">
        <v>4263</v>
      </c>
      <c r="D15" s="8">
        <v>17</v>
      </c>
      <c r="E15" s="8">
        <v>2314</v>
      </c>
      <c r="F15" s="8">
        <v>1300</v>
      </c>
      <c r="G15" s="8">
        <v>391</v>
      </c>
      <c r="H15" s="8">
        <v>128</v>
      </c>
      <c r="I15" s="8">
        <v>113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96</v>
      </c>
      <c r="D16" s="8">
        <v>1</v>
      </c>
      <c r="E16" s="8">
        <v>44</v>
      </c>
      <c r="F16" s="8">
        <v>31</v>
      </c>
      <c r="G16" s="8">
        <v>11</v>
      </c>
      <c r="H16" s="8">
        <v>4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2262</v>
      </c>
      <c r="D17" s="13">
        <v>7</v>
      </c>
      <c r="E17" s="13">
        <v>1100</v>
      </c>
      <c r="F17" s="13">
        <v>854</v>
      </c>
      <c r="G17" s="13">
        <v>149</v>
      </c>
      <c r="H17" s="13">
        <v>93</v>
      </c>
      <c r="I17" s="13">
        <v>59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6532</v>
      </c>
      <c r="D6" s="11">
        <v>528</v>
      </c>
      <c r="E6" s="11">
        <v>3327</v>
      </c>
      <c r="F6" s="11">
        <v>1749</v>
      </c>
      <c r="G6" s="11">
        <v>440</v>
      </c>
      <c r="H6" s="11">
        <v>257</v>
      </c>
      <c r="I6" s="11">
        <v>231</v>
      </c>
    </row>
    <row r="7" spans="1:14" ht="11.65" customHeight="1" x14ac:dyDescent="0.2">
      <c r="A7" s="21" t="s">
        <v>155</v>
      </c>
      <c r="B7" s="10" t="s">
        <v>12</v>
      </c>
      <c r="C7" s="8">
        <v>4444</v>
      </c>
      <c r="D7" s="8">
        <v>271</v>
      </c>
      <c r="E7" s="8">
        <v>2381</v>
      </c>
      <c r="F7" s="8">
        <v>1168</v>
      </c>
      <c r="G7" s="8">
        <v>308</v>
      </c>
      <c r="H7" s="8">
        <v>178</v>
      </c>
      <c r="I7" s="8">
        <v>138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133</v>
      </c>
      <c r="D8" s="8">
        <v>11</v>
      </c>
      <c r="E8" s="8">
        <v>79</v>
      </c>
      <c r="F8" s="8">
        <v>25</v>
      </c>
      <c r="G8" s="8">
        <v>4</v>
      </c>
      <c r="H8" s="8">
        <v>3</v>
      </c>
      <c r="I8" s="8">
        <v>11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1955</v>
      </c>
      <c r="D9" s="8">
        <v>246</v>
      </c>
      <c r="E9" s="8">
        <v>867</v>
      </c>
      <c r="F9" s="8">
        <v>556</v>
      </c>
      <c r="G9" s="8">
        <v>128</v>
      </c>
      <c r="H9" s="8">
        <v>76</v>
      </c>
      <c r="I9" s="8">
        <v>82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2738</v>
      </c>
      <c r="D10" s="11">
        <v>511</v>
      </c>
      <c r="E10" s="11">
        <v>1353</v>
      </c>
      <c r="F10" s="11">
        <v>568</v>
      </c>
      <c r="G10" s="11">
        <v>111</v>
      </c>
      <c r="H10" s="11">
        <v>97</v>
      </c>
      <c r="I10" s="11">
        <v>98</v>
      </c>
    </row>
    <row r="11" spans="1:14" ht="11.65" customHeight="1" x14ac:dyDescent="0.2">
      <c r="A11" s="21" t="s">
        <v>155</v>
      </c>
      <c r="B11" s="10" t="s">
        <v>12</v>
      </c>
      <c r="C11" s="8">
        <v>1941</v>
      </c>
      <c r="D11" s="8">
        <v>259</v>
      </c>
      <c r="E11" s="8">
        <v>1051</v>
      </c>
      <c r="F11" s="8">
        <v>411</v>
      </c>
      <c r="G11" s="8">
        <v>88</v>
      </c>
      <c r="H11" s="8">
        <v>66</v>
      </c>
      <c r="I11" s="8">
        <v>66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56</v>
      </c>
      <c r="D12" s="8">
        <v>10</v>
      </c>
      <c r="E12" s="8">
        <v>36</v>
      </c>
      <c r="F12" s="8">
        <v>9</v>
      </c>
      <c r="G12" s="8" t="s">
        <v>20</v>
      </c>
      <c r="H12" s="8">
        <v>1</v>
      </c>
      <c r="I12" s="8" t="s">
        <v>20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741</v>
      </c>
      <c r="D13" s="8">
        <v>242</v>
      </c>
      <c r="E13" s="8">
        <v>266</v>
      </c>
      <c r="F13" s="8">
        <v>148</v>
      </c>
      <c r="G13" s="8">
        <v>23</v>
      </c>
      <c r="H13" s="8">
        <v>30</v>
      </c>
      <c r="I13" s="8">
        <v>32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3794</v>
      </c>
      <c r="D14" s="11">
        <v>17</v>
      </c>
      <c r="E14" s="11">
        <v>1974</v>
      </c>
      <c r="F14" s="11">
        <v>1181</v>
      </c>
      <c r="G14" s="11">
        <v>329</v>
      </c>
      <c r="H14" s="11">
        <v>160</v>
      </c>
      <c r="I14" s="11">
        <v>133</v>
      </c>
    </row>
    <row r="15" spans="1:14" ht="11.65" customHeight="1" x14ac:dyDescent="0.2">
      <c r="A15" s="21" t="s">
        <v>155</v>
      </c>
      <c r="B15" s="10" t="s">
        <v>12</v>
      </c>
      <c r="C15" s="8">
        <v>2503</v>
      </c>
      <c r="D15" s="8">
        <v>12</v>
      </c>
      <c r="E15" s="8">
        <v>1330</v>
      </c>
      <c r="F15" s="8">
        <v>757</v>
      </c>
      <c r="G15" s="8">
        <v>220</v>
      </c>
      <c r="H15" s="8">
        <v>112</v>
      </c>
      <c r="I15" s="8">
        <v>72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77</v>
      </c>
      <c r="D16" s="8">
        <v>1</v>
      </c>
      <c r="E16" s="8">
        <v>43</v>
      </c>
      <c r="F16" s="8">
        <v>16</v>
      </c>
      <c r="G16" s="8">
        <v>4</v>
      </c>
      <c r="H16" s="8">
        <v>2</v>
      </c>
      <c r="I16" s="8">
        <v>11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1214</v>
      </c>
      <c r="D17" s="13">
        <v>4</v>
      </c>
      <c r="E17" s="13">
        <v>601</v>
      </c>
      <c r="F17" s="13">
        <v>408</v>
      </c>
      <c r="G17" s="13">
        <v>105</v>
      </c>
      <c r="H17" s="13">
        <v>46</v>
      </c>
      <c r="I17" s="13">
        <v>50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8501</v>
      </c>
      <c r="D6" s="11">
        <v>695</v>
      </c>
      <c r="E6" s="11">
        <v>4715</v>
      </c>
      <c r="F6" s="11">
        <v>2037</v>
      </c>
      <c r="G6" s="11">
        <v>540</v>
      </c>
      <c r="H6" s="11">
        <v>249</v>
      </c>
      <c r="I6" s="11">
        <v>265</v>
      </c>
    </row>
    <row r="7" spans="1:14" ht="11.65" customHeight="1" x14ac:dyDescent="0.2">
      <c r="A7" s="21" t="s">
        <v>155</v>
      </c>
      <c r="B7" s="10" t="s">
        <v>12</v>
      </c>
      <c r="C7" s="8">
        <v>5638</v>
      </c>
      <c r="D7" s="8">
        <v>371</v>
      </c>
      <c r="E7" s="8">
        <v>3371</v>
      </c>
      <c r="F7" s="8">
        <v>1189</v>
      </c>
      <c r="G7" s="8">
        <v>385</v>
      </c>
      <c r="H7" s="8">
        <v>150</v>
      </c>
      <c r="I7" s="8">
        <v>172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199</v>
      </c>
      <c r="D8" s="8">
        <v>24</v>
      </c>
      <c r="E8" s="8">
        <v>104</v>
      </c>
      <c r="F8" s="8">
        <v>40</v>
      </c>
      <c r="G8" s="8">
        <v>14</v>
      </c>
      <c r="H8" s="8">
        <v>6</v>
      </c>
      <c r="I8" s="8">
        <v>11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2664</v>
      </c>
      <c r="D9" s="8">
        <v>300</v>
      </c>
      <c r="E9" s="8">
        <v>1240</v>
      </c>
      <c r="F9" s="8">
        <v>808</v>
      </c>
      <c r="G9" s="8">
        <v>141</v>
      </c>
      <c r="H9" s="8">
        <v>93</v>
      </c>
      <c r="I9" s="8">
        <v>82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3680</v>
      </c>
      <c r="D10" s="11">
        <v>660</v>
      </c>
      <c r="E10" s="11">
        <v>1868</v>
      </c>
      <c r="F10" s="11">
        <v>757</v>
      </c>
      <c r="G10" s="11">
        <v>150</v>
      </c>
      <c r="H10" s="11">
        <v>104</v>
      </c>
      <c r="I10" s="11">
        <v>141</v>
      </c>
    </row>
    <row r="11" spans="1:14" ht="11.65" customHeight="1" x14ac:dyDescent="0.2">
      <c r="A11" s="21" t="s">
        <v>155</v>
      </c>
      <c r="B11" s="10" t="s">
        <v>12</v>
      </c>
      <c r="C11" s="8">
        <v>2529</v>
      </c>
      <c r="D11" s="8">
        <v>348</v>
      </c>
      <c r="E11" s="8">
        <v>1442</v>
      </c>
      <c r="F11" s="8">
        <v>481</v>
      </c>
      <c r="G11" s="8">
        <v>100</v>
      </c>
      <c r="H11" s="8">
        <v>67</v>
      </c>
      <c r="I11" s="8">
        <v>91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112</v>
      </c>
      <c r="D12" s="8">
        <v>21</v>
      </c>
      <c r="E12" s="8">
        <v>58</v>
      </c>
      <c r="F12" s="8">
        <v>18</v>
      </c>
      <c r="G12" s="8">
        <v>6</v>
      </c>
      <c r="H12" s="8">
        <v>3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1039</v>
      </c>
      <c r="D13" s="8">
        <v>291</v>
      </c>
      <c r="E13" s="8">
        <v>368</v>
      </c>
      <c r="F13" s="8">
        <v>258</v>
      </c>
      <c r="G13" s="8">
        <v>44</v>
      </c>
      <c r="H13" s="8">
        <v>34</v>
      </c>
      <c r="I13" s="8">
        <v>44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4821</v>
      </c>
      <c r="D14" s="11">
        <v>35</v>
      </c>
      <c r="E14" s="11">
        <v>2847</v>
      </c>
      <c r="F14" s="11">
        <v>1280</v>
      </c>
      <c r="G14" s="11">
        <v>390</v>
      </c>
      <c r="H14" s="11">
        <v>145</v>
      </c>
      <c r="I14" s="11">
        <v>124</v>
      </c>
    </row>
    <row r="15" spans="1:14" ht="11.65" customHeight="1" x14ac:dyDescent="0.2">
      <c r="A15" s="21" t="s">
        <v>155</v>
      </c>
      <c r="B15" s="10" t="s">
        <v>12</v>
      </c>
      <c r="C15" s="8">
        <v>3109</v>
      </c>
      <c r="D15" s="8">
        <v>23</v>
      </c>
      <c r="E15" s="8">
        <v>1929</v>
      </c>
      <c r="F15" s="8">
        <v>708</v>
      </c>
      <c r="G15" s="8">
        <v>285</v>
      </c>
      <c r="H15" s="8">
        <v>83</v>
      </c>
      <c r="I15" s="8">
        <v>81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87</v>
      </c>
      <c r="D16" s="8">
        <v>3</v>
      </c>
      <c r="E16" s="8">
        <v>46</v>
      </c>
      <c r="F16" s="8">
        <v>22</v>
      </c>
      <c r="G16" s="8">
        <v>8</v>
      </c>
      <c r="H16" s="8">
        <v>3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1625</v>
      </c>
      <c r="D17" s="13">
        <v>9</v>
      </c>
      <c r="E17" s="13">
        <v>872</v>
      </c>
      <c r="F17" s="13">
        <v>550</v>
      </c>
      <c r="G17" s="13">
        <v>97</v>
      </c>
      <c r="H17" s="13">
        <v>59</v>
      </c>
      <c r="I17" s="13">
        <v>38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4917</v>
      </c>
      <c r="D6" s="11">
        <v>354</v>
      </c>
      <c r="E6" s="11">
        <v>2909</v>
      </c>
      <c r="F6" s="11">
        <v>1127</v>
      </c>
      <c r="G6" s="11">
        <v>224</v>
      </c>
      <c r="H6" s="11">
        <v>161</v>
      </c>
      <c r="I6" s="11">
        <v>142</v>
      </c>
    </row>
    <row r="7" spans="1:14" ht="11.65" customHeight="1" x14ac:dyDescent="0.2">
      <c r="A7" s="21" t="s">
        <v>155</v>
      </c>
      <c r="B7" s="10" t="s">
        <v>12</v>
      </c>
      <c r="C7" s="8">
        <v>3453</v>
      </c>
      <c r="D7" s="8">
        <v>192</v>
      </c>
      <c r="E7" s="8">
        <v>2160</v>
      </c>
      <c r="F7" s="8">
        <v>741</v>
      </c>
      <c r="G7" s="8">
        <v>162</v>
      </c>
      <c r="H7" s="8">
        <v>98</v>
      </c>
      <c r="I7" s="8">
        <v>100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270</v>
      </c>
      <c r="D8" s="8">
        <v>46</v>
      </c>
      <c r="E8" s="8">
        <v>132</v>
      </c>
      <c r="F8" s="8">
        <v>67</v>
      </c>
      <c r="G8" s="8">
        <v>6</v>
      </c>
      <c r="H8" s="8">
        <v>9</v>
      </c>
      <c r="I8" s="8">
        <v>10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1194</v>
      </c>
      <c r="D9" s="8">
        <v>116</v>
      </c>
      <c r="E9" s="8">
        <v>617</v>
      </c>
      <c r="F9" s="8">
        <v>319</v>
      </c>
      <c r="G9" s="8">
        <v>56</v>
      </c>
      <c r="H9" s="8">
        <v>54</v>
      </c>
      <c r="I9" s="8">
        <v>32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2189</v>
      </c>
      <c r="D10" s="11">
        <v>346</v>
      </c>
      <c r="E10" s="11">
        <v>1280</v>
      </c>
      <c r="F10" s="11">
        <v>361</v>
      </c>
      <c r="G10" s="11">
        <v>68</v>
      </c>
      <c r="H10" s="11">
        <v>73</v>
      </c>
      <c r="I10" s="11">
        <v>61</v>
      </c>
    </row>
    <row r="11" spans="1:14" ht="11.65" customHeight="1" x14ac:dyDescent="0.2">
      <c r="A11" s="21" t="s">
        <v>155</v>
      </c>
      <c r="B11" s="10" t="s">
        <v>12</v>
      </c>
      <c r="C11" s="8">
        <v>1604</v>
      </c>
      <c r="D11" s="8">
        <v>187</v>
      </c>
      <c r="E11" s="8">
        <v>1013</v>
      </c>
      <c r="F11" s="8">
        <v>260</v>
      </c>
      <c r="G11" s="8">
        <v>47</v>
      </c>
      <c r="H11" s="8">
        <v>47</v>
      </c>
      <c r="I11" s="8">
        <v>50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152</v>
      </c>
      <c r="D12" s="8">
        <v>45</v>
      </c>
      <c r="E12" s="8">
        <v>69</v>
      </c>
      <c r="F12" s="8">
        <v>25</v>
      </c>
      <c r="G12" s="8">
        <v>5</v>
      </c>
      <c r="H12" s="8">
        <v>4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433</v>
      </c>
      <c r="D13" s="8">
        <v>114</v>
      </c>
      <c r="E13" s="8">
        <v>198</v>
      </c>
      <c r="F13" s="8">
        <v>76</v>
      </c>
      <c r="G13" s="8">
        <v>16</v>
      </c>
      <c r="H13" s="8">
        <v>22</v>
      </c>
      <c r="I13" s="8">
        <v>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2728</v>
      </c>
      <c r="D14" s="11">
        <v>8</v>
      </c>
      <c r="E14" s="11">
        <v>1629</v>
      </c>
      <c r="F14" s="11">
        <v>766</v>
      </c>
      <c r="G14" s="11">
        <v>156</v>
      </c>
      <c r="H14" s="11">
        <v>88</v>
      </c>
      <c r="I14" s="11">
        <v>81</v>
      </c>
    </row>
    <row r="15" spans="1:14" ht="11.65" customHeight="1" x14ac:dyDescent="0.2">
      <c r="A15" s="21" t="s">
        <v>155</v>
      </c>
      <c r="B15" s="10" t="s">
        <v>12</v>
      </c>
      <c r="C15" s="8">
        <v>1849</v>
      </c>
      <c r="D15" s="8">
        <v>5</v>
      </c>
      <c r="E15" s="8">
        <v>1147</v>
      </c>
      <c r="F15" s="8">
        <v>481</v>
      </c>
      <c r="G15" s="8">
        <v>115</v>
      </c>
      <c r="H15" s="8">
        <v>51</v>
      </c>
      <c r="I15" s="8">
        <v>50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118</v>
      </c>
      <c r="D16" s="8">
        <v>1</v>
      </c>
      <c r="E16" s="8">
        <v>63</v>
      </c>
      <c r="F16" s="8">
        <v>42</v>
      </c>
      <c r="G16" s="8">
        <v>1</v>
      </c>
      <c r="H16" s="8">
        <v>5</v>
      </c>
      <c r="I16" s="8">
        <v>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761</v>
      </c>
      <c r="D17" s="13">
        <v>2</v>
      </c>
      <c r="E17" s="13">
        <v>419</v>
      </c>
      <c r="F17" s="13">
        <v>243</v>
      </c>
      <c r="G17" s="13">
        <v>40</v>
      </c>
      <c r="H17" s="13">
        <v>32</v>
      </c>
      <c r="I17" s="13">
        <v>25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25351</v>
      </c>
      <c r="D6" s="11">
        <v>1956</v>
      </c>
      <c r="E6" s="11">
        <v>12917</v>
      </c>
      <c r="F6" s="11">
        <v>7149</v>
      </c>
      <c r="G6" s="11">
        <v>1649</v>
      </c>
      <c r="H6" s="11">
        <v>845</v>
      </c>
      <c r="I6" s="11">
        <v>835</v>
      </c>
    </row>
    <row r="7" spans="1:14" ht="11.65" customHeight="1" x14ac:dyDescent="0.2">
      <c r="A7" s="21" t="s">
        <v>155</v>
      </c>
      <c r="B7" s="10" t="s">
        <v>12</v>
      </c>
      <c r="C7" s="8">
        <v>16182</v>
      </c>
      <c r="D7" s="8">
        <v>881</v>
      </c>
      <c r="E7" s="8">
        <v>9135</v>
      </c>
      <c r="F7" s="8">
        <v>4068</v>
      </c>
      <c r="G7" s="8">
        <v>1107</v>
      </c>
      <c r="H7" s="8">
        <v>481</v>
      </c>
      <c r="I7" s="8">
        <v>510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486</v>
      </c>
      <c r="D8" s="8">
        <v>56</v>
      </c>
      <c r="E8" s="8">
        <v>237</v>
      </c>
      <c r="F8" s="8">
        <v>116</v>
      </c>
      <c r="G8" s="8">
        <v>34</v>
      </c>
      <c r="H8" s="8">
        <v>16</v>
      </c>
      <c r="I8" s="8">
        <v>27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8683</v>
      </c>
      <c r="D9" s="8">
        <v>1019</v>
      </c>
      <c r="E9" s="8">
        <v>3545</v>
      </c>
      <c r="F9" s="8">
        <v>2965</v>
      </c>
      <c r="G9" s="8">
        <v>508</v>
      </c>
      <c r="H9" s="8">
        <v>348</v>
      </c>
      <c r="I9" s="8">
        <v>298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11079</v>
      </c>
      <c r="D10" s="11">
        <v>1896</v>
      </c>
      <c r="E10" s="11">
        <v>5228</v>
      </c>
      <c r="F10" s="11">
        <v>2691</v>
      </c>
      <c r="G10" s="11">
        <v>461</v>
      </c>
      <c r="H10" s="11">
        <v>380</v>
      </c>
      <c r="I10" s="11">
        <v>423</v>
      </c>
    </row>
    <row r="11" spans="1:14" ht="11.65" customHeight="1" x14ac:dyDescent="0.2">
      <c r="A11" s="21" t="s">
        <v>155</v>
      </c>
      <c r="B11" s="10" t="s">
        <v>12</v>
      </c>
      <c r="C11" s="8">
        <v>7268</v>
      </c>
      <c r="D11" s="8">
        <v>854</v>
      </c>
      <c r="E11" s="8">
        <v>3915</v>
      </c>
      <c r="F11" s="8">
        <v>1685</v>
      </c>
      <c r="G11" s="8">
        <v>325</v>
      </c>
      <c r="H11" s="8">
        <v>224</v>
      </c>
      <c r="I11" s="8">
        <v>265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234</v>
      </c>
      <c r="D12" s="8">
        <v>55</v>
      </c>
      <c r="E12" s="8">
        <v>100</v>
      </c>
      <c r="F12" s="8">
        <v>41</v>
      </c>
      <c r="G12" s="8">
        <v>11</v>
      </c>
      <c r="H12" s="8">
        <v>9</v>
      </c>
      <c r="I12" s="8">
        <v>18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3577</v>
      </c>
      <c r="D13" s="8">
        <v>987</v>
      </c>
      <c r="E13" s="8">
        <v>1213</v>
      </c>
      <c r="F13" s="8">
        <v>965</v>
      </c>
      <c r="G13" s="8">
        <v>125</v>
      </c>
      <c r="H13" s="8">
        <v>147</v>
      </c>
      <c r="I13" s="8">
        <v>140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14272</v>
      </c>
      <c r="D14" s="11">
        <v>60</v>
      </c>
      <c r="E14" s="11">
        <v>7689</v>
      </c>
      <c r="F14" s="11">
        <v>4458</v>
      </c>
      <c r="G14" s="11">
        <v>1188</v>
      </c>
      <c r="H14" s="11">
        <v>465</v>
      </c>
      <c r="I14" s="11">
        <v>412</v>
      </c>
    </row>
    <row r="15" spans="1:14" ht="11.65" customHeight="1" x14ac:dyDescent="0.2">
      <c r="A15" s="21" t="s">
        <v>155</v>
      </c>
      <c r="B15" s="10" t="s">
        <v>12</v>
      </c>
      <c r="C15" s="8">
        <v>8914</v>
      </c>
      <c r="D15" s="8">
        <v>27</v>
      </c>
      <c r="E15" s="8">
        <v>5220</v>
      </c>
      <c r="F15" s="8">
        <v>2383</v>
      </c>
      <c r="G15" s="8">
        <v>782</v>
      </c>
      <c r="H15" s="8">
        <v>257</v>
      </c>
      <c r="I15" s="8">
        <v>245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252</v>
      </c>
      <c r="D16" s="8">
        <v>1</v>
      </c>
      <c r="E16" s="8">
        <v>137</v>
      </c>
      <c r="F16" s="8">
        <v>75</v>
      </c>
      <c r="G16" s="8">
        <v>23</v>
      </c>
      <c r="H16" s="8">
        <v>7</v>
      </c>
      <c r="I16" s="8">
        <v>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5106</v>
      </c>
      <c r="D17" s="13">
        <v>32</v>
      </c>
      <c r="E17" s="13">
        <v>2332</v>
      </c>
      <c r="F17" s="13">
        <v>2000</v>
      </c>
      <c r="G17" s="13">
        <v>383</v>
      </c>
      <c r="H17" s="13">
        <v>201</v>
      </c>
      <c r="I17" s="13">
        <v>158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20619</v>
      </c>
      <c r="D6" s="11">
        <v>1786</v>
      </c>
      <c r="E6" s="11">
        <v>10439</v>
      </c>
      <c r="F6" s="11">
        <v>6057</v>
      </c>
      <c r="G6" s="11">
        <v>1022</v>
      </c>
      <c r="H6" s="11">
        <v>618</v>
      </c>
      <c r="I6" s="11">
        <v>697</v>
      </c>
    </row>
    <row r="7" spans="1:14" ht="11.65" customHeight="1" x14ac:dyDescent="0.2">
      <c r="A7" s="21" t="s">
        <v>155</v>
      </c>
      <c r="B7" s="10" t="s">
        <v>12</v>
      </c>
      <c r="C7" s="8">
        <v>13750</v>
      </c>
      <c r="D7" s="8">
        <v>870</v>
      </c>
      <c r="E7" s="8">
        <v>7917</v>
      </c>
      <c r="F7" s="8">
        <v>3513</v>
      </c>
      <c r="G7" s="8">
        <v>705</v>
      </c>
      <c r="H7" s="8">
        <v>364</v>
      </c>
      <c r="I7" s="8">
        <v>381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402</v>
      </c>
      <c r="D8" s="8">
        <v>36</v>
      </c>
      <c r="E8" s="8">
        <v>210</v>
      </c>
      <c r="F8" s="8">
        <v>101</v>
      </c>
      <c r="G8" s="8">
        <v>17</v>
      </c>
      <c r="H8" s="8">
        <v>14</v>
      </c>
      <c r="I8" s="8">
        <v>24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6467</v>
      </c>
      <c r="D9" s="8">
        <v>880</v>
      </c>
      <c r="E9" s="8">
        <v>2312</v>
      </c>
      <c r="F9" s="8">
        <v>2443</v>
      </c>
      <c r="G9" s="8">
        <v>300</v>
      </c>
      <c r="H9" s="8">
        <v>240</v>
      </c>
      <c r="I9" s="8">
        <v>292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9450</v>
      </c>
      <c r="D10" s="11">
        <v>1720</v>
      </c>
      <c r="E10" s="11">
        <v>4639</v>
      </c>
      <c r="F10" s="11">
        <v>2151</v>
      </c>
      <c r="G10" s="11">
        <v>314</v>
      </c>
      <c r="H10" s="11">
        <v>295</v>
      </c>
      <c r="I10" s="11">
        <v>331</v>
      </c>
    </row>
    <row r="11" spans="1:14" ht="11.65" customHeight="1" x14ac:dyDescent="0.2">
      <c r="A11" s="21" t="s">
        <v>155</v>
      </c>
      <c r="B11" s="10" t="s">
        <v>12</v>
      </c>
      <c r="C11" s="8">
        <v>6673</v>
      </c>
      <c r="D11" s="8">
        <v>832</v>
      </c>
      <c r="E11" s="8">
        <v>3808</v>
      </c>
      <c r="F11" s="8">
        <v>1418</v>
      </c>
      <c r="G11" s="8">
        <v>251</v>
      </c>
      <c r="H11" s="8">
        <v>172</v>
      </c>
      <c r="I11" s="8">
        <v>192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192</v>
      </c>
      <c r="D12" s="8">
        <v>33</v>
      </c>
      <c r="E12" s="8">
        <v>99</v>
      </c>
      <c r="F12" s="8">
        <v>36</v>
      </c>
      <c r="G12" s="8">
        <v>5</v>
      </c>
      <c r="H12" s="8">
        <v>6</v>
      </c>
      <c r="I12" s="8">
        <v>13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2585</v>
      </c>
      <c r="D13" s="8">
        <v>855</v>
      </c>
      <c r="E13" s="8">
        <v>732</v>
      </c>
      <c r="F13" s="8">
        <v>697</v>
      </c>
      <c r="G13" s="8">
        <v>58</v>
      </c>
      <c r="H13" s="8">
        <v>117</v>
      </c>
      <c r="I13" s="8">
        <v>126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11169</v>
      </c>
      <c r="D14" s="11">
        <v>66</v>
      </c>
      <c r="E14" s="11">
        <v>5800</v>
      </c>
      <c r="F14" s="11">
        <v>3906</v>
      </c>
      <c r="G14" s="11">
        <v>708</v>
      </c>
      <c r="H14" s="11">
        <v>323</v>
      </c>
      <c r="I14" s="11">
        <v>366</v>
      </c>
    </row>
    <row r="15" spans="1:14" ht="11.65" customHeight="1" x14ac:dyDescent="0.2">
      <c r="A15" s="21" t="s">
        <v>155</v>
      </c>
      <c r="B15" s="10" t="s">
        <v>12</v>
      </c>
      <c r="C15" s="8">
        <v>7077</v>
      </c>
      <c r="D15" s="8">
        <v>38</v>
      </c>
      <c r="E15" s="8">
        <v>4109</v>
      </c>
      <c r="F15" s="8">
        <v>2095</v>
      </c>
      <c r="G15" s="8">
        <v>454</v>
      </c>
      <c r="H15" s="8">
        <v>192</v>
      </c>
      <c r="I15" s="8">
        <v>189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210</v>
      </c>
      <c r="D16" s="8">
        <v>3</v>
      </c>
      <c r="E16" s="8">
        <v>111</v>
      </c>
      <c r="F16" s="8">
        <v>65</v>
      </c>
      <c r="G16" s="8">
        <v>12</v>
      </c>
      <c r="H16" s="8">
        <v>8</v>
      </c>
      <c r="I16" s="8">
        <v>11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3882</v>
      </c>
      <c r="D17" s="13">
        <v>25</v>
      </c>
      <c r="E17" s="13">
        <v>1580</v>
      </c>
      <c r="F17" s="13">
        <v>1746</v>
      </c>
      <c r="G17" s="13">
        <v>242</v>
      </c>
      <c r="H17" s="13">
        <v>123</v>
      </c>
      <c r="I17" s="13">
        <v>166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34125</v>
      </c>
      <c r="D6" s="11">
        <v>2604</v>
      </c>
      <c r="E6" s="11">
        <v>17461</v>
      </c>
      <c r="F6" s="11">
        <v>10030</v>
      </c>
      <c r="G6" s="11">
        <v>1977</v>
      </c>
      <c r="H6" s="11">
        <v>947</v>
      </c>
      <c r="I6" s="11">
        <v>1106</v>
      </c>
    </row>
    <row r="7" spans="1:14" ht="11.65" customHeight="1" x14ac:dyDescent="0.2">
      <c r="A7" s="21" t="s">
        <v>155</v>
      </c>
      <c r="B7" s="10" t="s">
        <v>12</v>
      </c>
      <c r="C7" s="8">
        <v>21852</v>
      </c>
      <c r="D7" s="8">
        <v>1157</v>
      </c>
      <c r="E7" s="8">
        <v>12361</v>
      </c>
      <c r="F7" s="8">
        <v>5810</v>
      </c>
      <c r="G7" s="8">
        <v>1376</v>
      </c>
      <c r="H7" s="8">
        <v>536</v>
      </c>
      <c r="I7" s="8">
        <v>612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662</v>
      </c>
      <c r="D8" s="8">
        <v>74</v>
      </c>
      <c r="E8" s="8">
        <v>313</v>
      </c>
      <c r="F8" s="8">
        <v>180</v>
      </c>
      <c r="G8" s="8">
        <v>38</v>
      </c>
      <c r="H8" s="8">
        <v>29</v>
      </c>
      <c r="I8" s="8">
        <v>28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11611</v>
      </c>
      <c r="D9" s="8">
        <v>1373</v>
      </c>
      <c r="E9" s="8">
        <v>4787</v>
      </c>
      <c r="F9" s="8">
        <v>4040</v>
      </c>
      <c r="G9" s="8">
        <v>563</v>
      </c>
      <c r="H9" s="8">
        <v>382</v>
      </c>
      <c r="I9" s="8">
        <v>466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15346</v>
      </c>
      <c r="D10" s="11">
        <v>2529</v>
      </c>
      <c r="E10" s="11">
        <v>7582</v>
      </c>
      <c r="F10" s="11">
        <v>3678</v>
      </c>
      <c r="G10" s="11">
        <v>579</v>
      </c>
      <c r="H10" s="11">
        <v>452</v>
      </c>
      <c r="I10" s="11">
        <v>526</v>
      </c>
    </row>
    <row r="11" spans="1:14" ht="11.65" customHeight="1" x14ac:dyDescent="0.2">
      <c r="A11" s="21" t="s">
        <v>155</v>
      </c>
      <c r="B11" s="10" t="s">
        <v>12</v>
      </c>
      <c r="C11" s="8">
        <v>10353</v>
      </c>
      <c r="D11" s="8">
        <v>1122</v>
      </c>
      <c r="E11" s="8">
        <v>5837</v>
      </c>
      <c r="F11" s="8">
        <v>2409</v>
      </c>
      <c r="G11" s="8">
        <v>423</v>
      </c>
      <c r="H11" s="8">
        <v>264</v>
      </c>
      <c r="I11" s="8">
        <v>298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322</v>
      </c>
      <c r="D12" s="8">
        <v>70</v>
      </c>
      <c r="E12" s="8">
        <v>146</v>
      </c>
      <c r="F12" s="8">
        <v>71</v>
      </c>
      <c r="G12" s="8">
        <v>10</v>
      </c>
      <c r="H12" s="8">
        <v>13</v>
      </c>
      <c r="I12" s="8">
        <v>12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4671</v>
      </c>
      <c r="D13" s="8">
        <v>1337</v>
      </c>
      <c r="E13" s="8">
        <v>1599</v>
      </c>
      <c r="F13" s="8">
        <v>1198</v>
      </c>
      <c r="G13" s="8">
        <v>146</v>
      </c>
      <c r="H13" s="8">
        <v>175</v>
      </c>
      <c r="I13" s="8">
        <v>216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18779</v>
      </c>
      <c r="D14" s="11">
        <v>75</v>
      </c>
      <c r="E14" s="11">
        <v>9879</v>
      </c>
      <c r="F14" s="11">
        <v>6352</v>
      </c>
      <c r="G14" s="11">
        <v>1398</v>
      </c>
      <c r="H14" s="11">
        <v>495</v>
      </c>
      <c r="I14" s="11">
        <v>580</v>
      </c>
    </row>
    <row r="15" spans="1:14" ht="11.65" customHeight="1" x14ac:dyDescent="0.2">
      <c r="A15" s="21" t="s">
        <v>155</v>
      </c>
      <c r="B15" s="10" t="s">
        <v>12</v>
      </c>
      <c r="C15" s="8">
        <v>11499</v>
      </c>
      <c r="D15" s="8">
        <v>35</v>
      </c>
      <c r="E15" s="8">
        <v>6524</v>
      </c>
      <c r="F15" s="8">
        <v>3401</v>
      </c>
      <c r="G15" s="8">
        <v>953</v>
      </c>
      <c r="H15" s="8">
        <v>272</v>
      </c>
      <c r="I15" s="8">
        <v>314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340</v>
      </c>
      <c r="D16" s="8">
        <v>4</v>
      </c>
      <c r="E16" s="8">
        <v>167</v>
      </c>
      <c r="F16" s="8">
        <v>109</v>
      </c>
      <c r="G16" s="8">
        <v>28</v>
      </c>
      <c r="H16" s="8">
        <v>16</v>
      </c>
      <c r="I16" s="8">
        <v>16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6940</v>
      </c>
      <c r="D17" s="13">
        <v>36</v>
      </c>
      <c r="E17" s="13">
        <v>3188</v>
      </c>
      <c r="F17" s="13">
        <v>2842</v>
      </c>
      <c r="G17" s="13">
        <v>417</v>
      </c>
      <c r="H17" s="13">
        <v>207</v>
      </c>
      <c r="I17" s="13">
        <v>250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12896</v>
      </c>
      <c r="D6" s="11">
        <v>1074</v>
      </c>
      <c r="E6" s="11">
        <v>6781</v>
      </c>
      <c r="F6" s="11">
        <v>3721</v>
      </c>
      <c r="G6" s="11">
        <v>663</v>
      </c>
      <c r="H6" s="11">
        <v>345</v>
      </c>
      <c r="I6" s="11">
        <v>312</v>
      </c>
    </row>
    <row r="7" spans="1:14" ht="11.65" customHeight="1" x14ac:dyDescent="0.2">
      <c r="A7" s="21" t="s">
        <v>155</v>
      </c>
      <c r="B7" s="10" t="s">
        <v>12</v>
      </c>
      <c r="C7" s="8">
        <v>8343</v>
      </c>
      <c r="D7" s="8">
        <v>490</v>
      </c>
      <c r="E7" s="8">
        <v>4884</v>
      </c>
      <c r="F7" s="8">
        <v>2122</v>
      </c>
      <c r="G7" s="8">
        <v>473</v>
      </c>
      <c r="H7" s="8">
        <v>190</v>
      </c>
      <c r="I7" s="8">
        <v>184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286</v>
      </c>
      <c r="D8" s="8">
        <v>21</v>
      </c>
      <c r="E8" s="8">
        <v>145</v>
      </c>
      <c r="F8" s="8">
        <v>84</v>
      </c>
      <c r="G8" s="8">
        <v>14</v>
      </c>
      <c r="H8" s="8">
        <v>4</v>
      </c>
      <c r="I8" s="8">
        <v>18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4267</v>
      </c>
      <c r="D9" s="8">
        <v>563</v>
      </c>
      <c r="E9" s="8">
        <v>1752</v>
      </c>
      <c r="F9" s="8">
        <v>1515</v>
      </c>
      <c r="G9" s="8">
        <v>176</v>
      </c>
      <c r="H9" s="8">
        <v>151</v>
      </c>
      <c r="I9" s="8">
        <v>110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5537</v>
      </c>
      <c r="D10" s="11">
        <v>1039</v>
      </c>
      <c r="E10" s="11">
        <v>2610</v>
      </c>
      <c r="F10" s="11">
        <v>1433</v>
      </c>
      <c r="G10" s="11">
        <v>171</v>
      </c>
      <c r="H10" s="11">
        <v>140</v>
      </c>
      <c r="I10" s="11">
        <v>144</v>
      </c>
    </row>
    <row r="11" spans="1:14" ht="11.65" customHeight="1" x14ac:dyDescent="0.2">
      <c r="A11" s="21" t="s">
        <v>155</v>
      </c>
      <c r="B11" s="10" t="s">
        <v>12</v>
      </c>
      <c r="C11" s="8">
        <v>3725</v>
      </c>
      <c r="D11" s="8">
        <v>475</v>
      </c>
      <c r="E11" s="8">
        <v>2007</v>
      </c>
      <c r="F11" s="8">
        <v>934</v>
      </c>
      <c r="G11" s="8">
        <v>132</v>
      </c>
      <c r="H11" s="8">
        <v>83</v>
      </c>
      <c r="I11" s="8">
        <v>94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127</v>
      </c>
      <c r="D12" s="8">
        <v>21</v>
      </c>
      <c r="E12" s="8">
        <v>56</v>
      </c>
      <c r="F12" s="8">
        <v>39</v>
      </c>
      <c r="G12" s="8">
        <v>3</v>
      </c>
      <c r="H12" s="8">
        <v>2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1685</v>
      </c>
      <c r="D13" s="8">
        <v>543</v>
      </c>
      <c r="E13" s="8">
        <v>547</v>
      </c>
      <c r="F13" s="8">
        <v>460</v>
      </c>
      <c r="G13" s="8">
        <v>36</v>
      </c>
      <c r="H13" s="8">
        <v>55</v>
      </c>
      <c r="I13" s="8">
        <v>44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7359</v>
      </c>
      <c r="D14" s="11">
        <v>35</v>
      </c>
      <c r="E14" s="11">
        <v>4171</v>
      </c>
      <c r="F14" s="11">
        <v>2288</v>
      </c>
      <c r="G14" s="11">
        <v>492</v>
      </c>
      <c r="H14" s="11">
        <v>205</v>
      </c>
      <c r="I14" s="11">
        <v>168</v>
      </c>
    </row>
    <row r="15" spans="1:14" ht="11.65" customHeight="1" x14ac:dyDescent="0.2">
      <c r="A15" s="21" t="s">
        <v>155</v>
      </c>
      <c r="B15" s="10" t="s">
        <v>12</v>
      </c>
      <c r="C15" s="8">
        <v>4618</v>
      </c>
      <c r="D15" s="8">
        <v>15</v>
      </c>
      <c r="E15" s="8">
        <v>2877</v>
      </c>
      <c r="F15" s="8">
        <v>1188</v>
      </c>
      <c r="G15" s="8">
        <v>341</v>
      </c>
      <c r="H15" s="8">
        <v>107</v>
      </c>
      <c r="I15" s="8">
        <v>90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159</v>
      </c>
      <c r="D16" s="8" t="s">
        <v>20</v>
      </c>
      <c r="E16" s="8">
        <v>89</v>
      </c>
      <c r="F16" s="8">
        <v>45</v>
      </c>
      <c r="G16" s="8">
        <v>11</v>
      </c>
      <c r="H16" s="8">
        <v>2</v>
      </c>
      <c r="I16" s="8">
        <v>12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2582</v>
      </c>
      <c r="D17" s="13">
        <v>20</v>
      </c>
      <c r="E17" s="13">
        <v>1205</v>
      </c>
      <c r="F17" s="13">
        <v>1055</v>
      </c>
      <c r="G17" s="13">
        <v>140</v>
      </c>
      <c r="H17" s="13">
        <v>96</v>
      </c>
      <c r="I17" s="13">
        <v>66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28252</v>
      </c>
      <c r="D6" s="11">
        <v>2105</v>
      </c>
      <c r="E6" s="11">
        <v>16840</v>
      </c>
      <c r="F6" s="11">
        <v>5719</v>
      </c>
      <c r="G6" s="11">
        <v>1233</v>
      </c>
      <c r="H6" s="11">
        <v>729</v>
      </c>
      <c r="I6" s="11">
        <v>1626</v>
      </c>
    </row>
    <row r="7" spans="1:14" ht="11.65" customHeight="1" x14ac:dyDescent="0.2">
      <c r="A7" s="21" t="s">
        <v>155</v>
      </c>
      <c r="B7" s="10" t="s">
        <v>12</v>
      </c>
      <c r="C7" s="8">
        <v>21017</v>
      </c>
      <c r="D7" s="8">
        <v>939</v>
      </c>
      <c r="E7" s="8">
        <v>14265</v>
      </c>
      <c r="F7" s="8">
        <v>3224</v>
      </c>
      <c r="G7" s="8">
        <v>885</v>
      </c>
      <c r="H7" s="8">
        <v>484</v>
      </c>
      <c r="I7" s="8">
        <v>1220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884</v>
      </c>
      <c r="D8" s="8">
        <v>111</v>
      </c>
      <c r="E8" s="8">
        <v>473</v>
      </c>
      <c r="F8" s="8">
        <v>169</v>
      </c>
      <c r="G8" s="8">
        <v>34</v>
      </c>
      <c r="H8" s="8">
        <v>27</v>
      </c>
      <c r="I8" s="8">
        <v>70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6351</v>
      </c>
      <c r="D9" s="8">
        <v>1055</v>
      </c>
      <c r="E9" s="8">
        <v>2102</v>
      </c>
      <c r="F9" s="8">
        <v>2326</v>
      </c>
      <c r="G9" s="8">
        <v>314</v>
      </c>
      <c r="H9" s="8">
        <v>218</v>
      </c>
      <c r="I9" s="8">
        <v>336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12924</v>
      </c>
      <c r="D10" s="11">
        <v>2020</v>
      </c>
      <c r="E10" s="11">
        <v>6894</v>
      </c>
      <c r="F10" s="11">
        <v>2488</v>
      </c>
      <c r="G10" s="11">
        <v>449</v>
      </c>
      <c r="H10" s="11">
        <v>341</v>
      </c>
      <c r="I10" s="11">
        <v>732</v>
      </c>
    </row>
    <row r="11" spans="1:14" ht="11.65" customHeight="1" x14ac:dyDescent="0.2">
      <c r="A11" s="21" t="s">
        <v>155</v>
      </c>
      <c r="B11" s="10" t="s">
        <v>12</v>
      </c>
      <c r="C11" s="8">
        <v>9691</v>
      </c>
      <c r="D11" s="8">
        <v>893</v>
      </c>
      <c r="E11" s="8">
        <v>6076</v>
      </c>
      <c r="F11" s="8">
        <v>1611</v>
      </c>
      <c r="G11" s="8">
        <v>347</v>
      </c>
      <c r="H11" s="8">
        <v>218</v>
      </c>
      <c r="I11" s="8">
        <v>546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429</v>
      </c>
      <c r="D12" s="8">
        <v>107</v>
      </c>
      <c r="E12" s="8">
        <v>193</v>
      </c>
      <c r="F12" s="8">
        <v>72</v>
      </c>
      <c r="G12" s="8">
        <v>13</v>
      </c>
      <c r="H12" s="8">
        <v>13</v>
      </c>
      <c r="I12" s="8">
        <v>31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2804</v>
      </c>
      <c r="D13" s="8">
        <v>1020</v>
      </c>
      <c r="E13" s="8">
        <v>625</v>
      </c>
      <c r="F13" s="8">
        <v>805</v>
      </c>
      <c r="G13" s="8">
        <v>89</v>
      </c>
      <c r="H13" s="8">
        <v>110</v>
      </c>
      <c r="I13" s="8">
        <v>155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15328</v>
      </c>
      <c r="D14" s="11">
        <v>85</v>
      </c>
      <c r="E14" s="11">
        <v>9946</v>
      </c>
      <c r="F14" s="11">
        <v>3231</v>
      </c>
      <c r="G14" s="11">
        <v>784</v>
      </c>
      <c r="H14" s="11">
        <v>388</v>
      </c>
      <c r="I14" s="11">
        <v>894</v>
      </c>
    </row>
    <row r="15" spans="1:14" ht="11.65" customHeight="1" x14ac:dyDescent="0.2">
      <c r="A15" s="21" t="s">
        <v>155</v>
      </c>
      <c r="B15" s="10" t="s">
        <v>12</v>
      </c>
      <c r="C15" s="8">
        <v>11326</v>
      </c>
      <c r="D15" s="8">
        <v>46</v>
      </c>
      <c r="E15" s="8">
        <v>8189</v>
      </c>
      <c r="F15" s="8">
        <v>1613</v>
      </c>
      <c r="G15" s="8">
        <v>538</v>
      </c>
      <c r="H15" s="8">
        <v>266</v>
      </c>
      <c r="I15" s="8">
        <v>674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455</v>
      </c>
      <c r="D16" s="8">
        <v>4</v>
      </c>
      <c r="E16" s="8">
        <v>280</v>
      </c>
      <c r="F16" s="8">
        <v>97</v>
      </c>
      <c r="G16" s="8">
        <v>21</v>
      </c>
      <c r="H16" s="8">
        <v>14</v>
      </c>
      <c r="I16" s="8">
        <v>39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3547</v>
      </c>
      <c r="D17" s="13">
        <v>35</v>
      </c>
      <c r="E17" s="13">
        <v>1477</v>
      </c>
      <c r="F17" s="13">
        <v>1521</v>
      </c>
      <c r="G17" s="13">
        <v>225</v>
      </c>
      <c r="H17" s="13">
        <v>108</v>
      </c>
      <c r="I17" s="13">
        <v>181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49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7467</v>
      </c>
      <c r="D6" s="11">
        <v>646</v>
      </c>
      <c r="E6" s="11">
        <v>3606</v>
      </c>
      <c r="F6" s="11">
        <v>2189</v>
      </c>
      <c r="G6" s="11">
        <v>490</v>
      </c>
      <c r="H6" s="11">
        <v>277</v>
      </c>
      <c r="I6" s="11">
        <v>259</v>
      </c>
    </row>
    <row r="7" spans="1:14" ht="11.65" customHeight="1" x14ac:dyDescent="0.2">
      <c r="A7" s="21" t="s">
        <v>155</v>
      </c>
      <c r="B7" s="10" t="s">
        <v>12</v>
      </c>
      <c r="C7" s="8">
        <v>4903</v>
      </c>
      <c r="D7" s="8">
        <v>305</v>
      </c>
      <c r="E7" s="8">
        <v>2684</v>
      </c>
      <c r="F7" s="8">
        <v>1267</v>
      </c>
      <c r="G7" s="8">
        <v>324</v>
      </c>
      <c r="H7" s="8">
        <v>157</v>
      </c>
      <c r="I7" s="8">
        <v>166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131</v>
      </c>
      <c r="D8" s="8">
        <v>16</v>
      </c>
      <c r="E8" s="8">
        <v>66</v>
      </c>
      <c r="F8" s="8">
        <v>34</v>
      </c>
      <c r="G8" s="8">
        <v>8</v>
      </c>
      <c r="H8" s="8">
        <v>5</v>
      </c>
      <c r="I8" s="8">
        <v>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2433</v>
      </c>
      <c r="D9" s="8">
        <v>325</v>
      </c>
      <c r="E9" s="8">
        <v>856</v>
      </c>
      <c r="F9" s="8">
        <v>888</v>
      </c>
      <c r="G9" s="8">
        <v>158</v>
      </c>
      <c r="H9" s="8">
        <v>115</v>
      </c>
      <c r="I9" s="8">
        <v>91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3162</v>
      </c>
      <c r="D10" s="11">
        <v>635</v>
      </c>
      <c r="E10" s="11">
        <v>1515</v>
      </c>
      <c r="F10" s="11">
        <v>683</v>
      </c>
      <c r="G10" s="11">
        <v>95</v>
      </c>
      <c r="H10" s="11">
        <v>117</v>
      </c>
      <c r="I10" s="11">
        <v>117</v>
      </c>
    </row>
    <row r="11" spans="1:14" ht="11.65" customHeight="1" x14ac:dyDescent="0.2">
      <c r="A11" s="21" t="s">
        <v>155</v>
      </c>
      <c r="B11" s="10" t="s">
        <v>12</v>
      </c>
      <c r="C11" s="8">
        <v>2185</v>
      </c>
      <c r="D11" s="8">
        <v>297</v>
      </c>
      <c r="E11" s="8">
        <v>1254</v>
      </c>
      <c r="F11" s="8">
        <v>420</v>
      </c>
      <c r="G11" s="8">
        <v>70</v>
      </c>
      <c r="H11" s="8">
        <v>67</v>
      </c>
      <c r="I11" s="8">
        <v>77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68</v>
      </c>
      <c r="D12" s="8">
        <v>16</v>
      </c>
      <c r="E12" s="8">
        <v>35</v>
      </c>
      <c r="F12" s="8">
        <v>9</v>
      </c>
      <c r="G12" s="8">
        <v>3</v>
      </c>
      <c r="H12" s="8">
        <v>3</v>
      </c>
      <c r="I12" s="8">
        <v>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909</v>
      </c>
      <c r="D13" s="8">
        <v>322</v>
      </c>
      <c r="E13" s="8">
        <v>226</v>
      </c>
      <c r="F13" s="8">
        <v>254</v>
      </c>
      <c r="G13" s="8">
        <v>22</v>
      </c>
      <c r="H13" s="8">
        <v>47</v>
      </c>
      <c r="I13" s="8">
        <v>38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4305</v>
      </c>
      <c r="D14" s="11">
        <v>11</v>
      </c>
      <c r="E14" s="11">
        <v>2091</v>
      </c>
      <c r="F14" s="11">
        <v>1506</v>
      </c>
      <c r="G14" s="11">
        <v>395</v>
      </c>
      <c r="H14" s="11">
        <v>160</v>
      </c>
      <c r="I14" s="11">
        <v>142</v>
      </c>
    </row>
    <row r="15" spans="1:14" ht="11.65" customHeight="1" x14ac:dyDescent="0.2">
      <c r="A15" s="21" t="s">
        <v>155</v>
      </c>
      <c r="B15" s="10" t="s">
        <v>12</v>
      </c>
      <c r="C15" s="8">
        <v>2718</v>
      </c>
      <c r="D15" s="8">
        <v>8</v>
      </c>
      <c r="E15" s="8">
        <v>1430</v>
      </c>
      <c r="F15" s="8">
        <v>847</v>
      </c>
      <c r="G15" s="8">
        <v>254</v>
      </c>
      <c r="H15" s="8">
        <v>90</v>
      </c>
      <c r="I15" s="8">
        <v>89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63</v>
      </c>
      <c r="D16" s="8" t="s">
        <v>20</v>
      </c>
      <c r="E16" s="8">
        <v>31</v>
      </c>
      <c r="F16" s="8">
        <v>25</v>
      </c>
      <c r="G16" s="8">
        <v>5</v>
      </c>
      <c r="H16" s="8">
        <v>2</v>
      </c>
      <c r="I16" s="8" t="s">
        <v>20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1524</v>
      </c>
      <c r="D17" s="13">
        <v>3</v>
      </c>
      <c r="E17" s="13">
        <v>630</v>
      </c>
      <c r="F17" s="13">
        <v>634</v>
      </c>
      <c r="G17" s="13">
        <v>136</v>
      </c>
      <c r="H17" s="13">
        <v>68</v>
      </c>
      <c r="I17" s="13">
        <v>53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11279</v>
      </c>
      <c r="D6" s="11">
        <v>1124</v>
      </c>
      <c r="E6" s="11">
        <v>5378</v>
      </c>
      <c r="F6" s="11">
        <v>3144</v>
      </c>
      <c r="G6" s="11">
        <v>835</v>
      </c>
      <c r="H6" s="11">
        <v>436</v>
      </c>
      <c r="I6" s="11">
        <v>362</v>
      </c>
    </row>
    <row r="7" spans="1:14" ht="11.65" customHeight="1" x14ac:dyDescent="0.2">
      <c r="A7" s="21" t="s">
        <v>155</v>
      </c>
      <c r="B7" s="10" t="s">
        <v>12</v>
      </c>
      <c r="C7" s="8">
        <v>7158</v>
      </c>
      <c r="D7" s="8">
        <v>576</v>
      </c>
      <c r="E7" s="8">
        <v>3860</v>
      </c>
      <c r="F7" s="8">
        <v>1746</v>
      </c>
      <c r="G7" s="8">
        <v>542</v>
      </c>
      <c r="H7" s="8">
        <v>247</v>
      </c>
      <c r="I7" s="8">
        <v>187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209</v>
      </c>
      <c r="D8" s="8">
        <v>15</v>
      </c>
      <c r="E8" s="8">
        <v>109</v>
      </c>
      <c r="F8" s="8">
        <v>50</v>
      </c>
      <c r="G8" s="8">
        <v>19</v>
      </c>
      <c r="H8" s="8">
        <v>7</v>
      </c>
      <c r="I8" s="8">
        <v>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3912</v>
      </c>
      <c r="D9" s="8">
        <v>533</v>
      </c>
      <c r="E9" s="8">
        <v>1409</v>
      </c>
      <c r="F9" s="8">
        <v>1348</v>
      </c>
      <c r="G9" s="8">
        <v>274</v>
      </c>
      <c r="H9" s="8">
        <v>182</v>
      </c>
      <c r="I9" s="8">
        <v>166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4836</v>
      </c>
      <c r="D10" s="11">
        <v>1106</v>
      </c>
      <c r="E10" s="11">
        <v>2085</v>
      </c>
      <c r="F10" s="11">
        <v>1122</v>
      </c>
      <c r="G10" s="11">
        <v>178</v>
      </c>
      <c r="H10" s="11">
        <v>173</v>
      </c>
      <c r="I10" s="11">
        <v>172</v>
      </c>
    </row>
    <row r="11" spans="1:14" ht="11.65" customHeight="1" x14ac:dyDescent="0.2">
      <c r="A11" s="21" t="s">
        <v>155</v>
      </c>
      <c r="B11" s="10" t="s">
        <v>12</v>
      </c>
      <c r="C11" s="8">
        <v>3312</v>
      </c>
      <c r="D11" s="8">
        <v>566</v>
      </c>
      <c r="E11" s="8">
        <v>1728</v>
      </c>
      <c r="F11" s="8">
        <v>682</v>
      </c>
      <c r="G11" s="8">
        <v>134</v>
      </c>
      <c r="H11" s="8">
        <v>101</v>
      </c>
      <c r="I11" s="8">
        <v>101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106</v>
      </c>
      <c r="D12" s="8">
        <v>15</v>
      </c>
      <c r="E12" s="8">
        <v>59</v>
      </c>
      <c r="F12" s="8">
        <v>21</v>
      </c>
      <c r="G12" s="8">
        <v>5</v>
      </c>
      <c r="H12" s="8">
        <v>4</v>
      </c>
      <c r="I12" s="8">
        <v>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1418</v>
      </c>
      <c r="D13" s="8">
        <v>525</v>
      </c>
      <c r="E13" s="8">
        <v>298</v>
      </c>
      <c r="F13" s="8">
        <v>419</v>
      </c>
      <c r="G13" s="8">
        <v>39</v>
      </c>
      <c r="H13" s="8">
        <v>68</v>
      </c>
      <c r="I13" s="8">
        <v>69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6443</v>
      </c>
      <c r="D14" s="11">
        <v>18</v>
      </c>
      <c r="E14" s="11">
        <v>3293</v>
      </c>
      <c r="F14" s="11">
        <v>2022</v>
      </c>
      <c r="G14" s="11">
        <v>657</v>
      </c>
      <c r="H14" s="11">
        <v>263</v>
      </c>
      <c r="I14" s="11">
        <v>190</v>
      </c>
    </row>
    <row r="15" spans="1:14" ht="11.65" customHeight="1" x14ac:dyDescent="0.2">
      <c r="A15" s="21" t="s">
        <v>155</v>
      </c>
      <c r="B15" s="10" t="s">
        <v>12</v>
      </c>
      <c r="C15" s="8">
        <v>3846</v>
      </c>
      <c r="D15" s="8">
        <v>10</v>
      </c>
      <c r="E15" s="8">
        <v>2132</v>
      </c>
      <c r="F15" s="8">
        <v>1064</v>
      </c>
      <c r="G15" s="8">
        <v>408</v>
      </c>
      <c r="H15" s="8">
        <v>146</v>
      </c>
      <c r="I15" s="8">
        <v>86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103</v>
      </c>
      <c r="D16" s="8" t="s">
        <v>20</v>
      </c>
      <c r="E16" s="8">
        <v>50</v>
      </c>
      <c r="F16" s="8">
        <v>29</v>
      </c>
      <c r="G16" s="8">
        <v>14</v>
      </c>
      <c r="H16" s="8">
        <v>3</v>
      </c>
      <c r="I16" s="8">
        <v>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2494</v>
      </c>
      <c r="D17" s="13">
        <v>8</v>
      </c>
      <c r="E17" s="13">
        <v>1111</v>
      </c>
      <c r="F17" s="13">
        <v>929</v>
      </c>
      <c r="G17" s="13">
        <v>235</v>
      </c>
      <c r="H17" s="13">
        <v>114</v>
      </c>
      <c r="I17" s="13">
        <v>97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20412</v>
      </c>
      <c r="D6" s="11">
        <v>1823</v>
      </c>
      <c r="E6" s="11">
        <v>10017</v>
      </c>
      <c r="F6" s="11">
        <v>5857</v>
      </c>
      <c r="G6" s="11">
        <v>1391</v>
      </c>
      <c r="H6" s="11">
        <v>671</v>
      </c>
      <c r="I6" s="11">
        <v>653</v>
      </c>
    </row>
    <row r="7" spans="1:14" ht="11.65" customHeight="1" x14ac:dyDescent="0.2">
      <c r="A7" s="21" t="s">
        <v>155</v>
      </c>
      <c r="B7" s="10" t="s">
        <v>12</v>
      </c>
      <c r="C7" s="8">
        <v>13989</v>
      </c>
      <c r="D7" s="8">
        <v>869</v>
      </c>
      <c r="E7" s="8">
        <v>7735</v>
      </c>
      <c r="F7" s="8">
        <v>3658</v>
      </c>
      <c r="G7" s="8">
        <v>953</v>
      </c>
      <c r="H7" s="8">
        <v>391</v>
      </c>
      <c r="I7" s="8">
        <v>383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444</v>
      </c>
      <c r="D8" s="8">
        <v>82</v>
      </c>
      <c r="E8" s="8">
        <v>175</v>
      </c>
      <c r="F8" s="8">
        <v>121</v>
      </c>
      <c r="G8" s="8">
        <v>20</v>
      </c>
      <c r="H8" s="8">
        <v>18</v>
      </c>
      <c r="I8" s="8">
        <v>28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5979</v>
      </c>
      <c r="D9" s="8">
        <v>872</v>
      </c>
      <c r="E9" s="8">
        <v>2107</v>
      </c>
      <c r="F9" s="8">
        <v>2078</v>
      </c>
      <c r="G9" s="8">
        <v>418</v>
      </c>
      <c r="H9" s="8">
        <v>262</v>
      </c>
      <c r="I9" s="8">
        <v>242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8851</v>
      </c>
      <c r="D10" s="11">
        <v>1782</v>
      </c>
      <c r="E10" s="11">
        <v>4155</v>
      </c>
      <c r="F10" s="11">
        <v>2006</v>
      </c>
      <c r="G10" s="11">
        <v>338</v>
      </c>
      <c r="H10" s="11">
        <v>273</v>
      </c>
      <c r="I10" s="11">
        <v>297</v>
      </c>
    </row>
    <row r="11" spans="1:14" ht="11.65" customHeight="1" x14ac:dyDescent="0.2">
      <c r="A11" s="21" t="s">
        <v>155</v>
      </c>
      <c r="B11" s="10" t="s">
        <v>12</v>
      </c>
      <c r="C11" s="8">
        <v>6370</v>
      </c>
      <c r="D11" s="8">
        <v>841</v>
      </c>
      <c r="E11" s="8">
        <v>3526</v>
      </c>
      <c r="F11" s="8">
        <v>1391</v>
      </c>
      <c r="G11" s="8">
        <v>257</v>
      </c>
      <c r="H11" s="8">
        <v>167</v>
      </c>
      <c r="I11" s="8">
        <v>188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241</v>
      </c>
      <c r="D12" s="8">
        <v>82</v>
      </c>
      <c r="E12" s="8">
        <v>81</v>
      </c>
      <c r="F12" s="8">
        <v>49</v>
      </c>
      <c r="G12" s="8">
        <v>4</v>
      </c>
      <c r="H12" s="8">
        <v>8</v>
      </c>
      <c r="I12" s="8">
        <v>17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2240</v>
      </c>
      <c r="D13" s="8">
        <v>859</v>
      </c>
      <c r="E13" s="8">
        <v>548</v>
      </c>
      <c r="F13" s="8">
        <v>566</v>
      </c>
      <c r="G13" s="8">
        <v>77</v>
      </c>
      <c r="H13" s="8">
        <v>98</v>
      </c>
      <c r="I13" s="8">
        <v>92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11561</v>
      </c>
      <c r="D14" s="11">
        <v>41</v>
      </c>
      <c r="E14" s="11">
        <v>5862</v>
      </c>
      <c r="F14" s="11">
        <v>3851</v>
      </c>
      <c r="G14" s="11">
        <v>1053</v>
      </c>
      <c r="H14" s="11">
        <v>398</v>
      </c>
      <c r="I14" s="11">
        <v>356</v>
      </c>
    </row>
    <row r="15" spans="1:14" ht="11.65" customHeight="1" x14ac:dyDescent="0.2">
      <c r="A15" s="21" t="s">
        <v>155</v>
      </c>
      <c r="B15" s="10" t="s">
        <v>12</v>
      </c>
      <c r="C15" s="8">
        <v>7619</v>
      </c>
      <c r="D15" s="8">
        <v>28</v>
      </c>
      <c r="E15" s="8">
        <v>4209</v>
      </c>
      <c r="F15" s="8">
        <v>2267</v>
      </c>
      <c r="G15" s="8">
        <v>696</v>
      </c>
      <c r="H15" s="8">
        <v>224</v>
      </c>
      <c r="I15" s="8">
        <v>195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203</v>
      </c>
      <c r="D16" s="8" t="s">
        <v>20</v>
      </c>
      <c r="E16" s="8">
        <v>94</v>
      </c>
      <c r="F16" s="8">
        <v>72</v>
      </c>
      <c r="G16" s="8">
        <v>16</v>
      </c>
      <c r="H16" s="8">
        <v>10</v>
      </c>
      <c r="I16" s="8">
        <v>11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3739</v>
      </c>
      <c r="D17" s="13">
        <v>13</v>
      </c>
      <c r="E17" s="13">
        <v>1559</v>
      </c>
      <c r="F17" s="13">
        <v>1512</v>
      </c>
      <c r="G17" s="13">
        <v>341</v>
      </c>
      <c r="H17" s="13">
        <v>164</v>
      </c>
      <c r="I17" s="13">
        <v>150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8814</v>
      </c>
      <c r="D6" s="11">
        <v>816</v>
      </c>
      <c r="E6" s="11">
        <v>4460</v>
      </c>
      <c r="F6" s="11">
        <v>2141</v>
      </c>
      <c r="G6" s="11">
        <v>713</v>
      </c>
      <c r="H6" s="11">
        <v>318</v>
      </c>
      <c r="I6" s="11">
        <v>366</v>
      </c>
    </row>
    <row r="7" spans="1:14" ht="11.65" customHeight="1" x14ac:dyDescent="0.2">
      <c r="A7" s="21" t="s">
        <v>155</v>
      </c>
      <c r="B7" s="10" t="s">
        <v>12</v>
      </c>
      <c r="C7" s="8">
        <v>5788</v>
      </c>
      <c r="D7" s="8">
        <v>388</v>
      </c>
      <c r="E7" s="8">
        <v>3167</v>
      </c>
      <c r="F7" s="8">
        <v>1323</v>
      </c>
      <c r="G7" s="8">
        <v>493</v>
      </c>
      <c r="H7" s="8">
        <v>192</v>
      </c>
      <c r="I7" s="8">
        <v>225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688</v>
      </c>
      <c r="D8" s="8">
        <v>139</v>
      </c>
      <c r="E8" s="8">
        <v>294</v>
      </c>
      <c r="F8" s="8">
        <v>163</v>
      </c>
      <c r="G8" s="8">
        <v>33</v>
      </c>
      <c r="H8" s="8">
        <v>27</v>
      </c>
      <c r="I8" s="8">
        <v>32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2338</v>
      </c>
      <c r="D9" s="8">
        <v>289</v>
      </c>
      <c r="E9" s="8">
        <v>999</v>
      </c>
      <c r="F9" s="8">
        <v>655</v>
      </c>
      <c r="G9" s="8">
        <v>187</v>
      </c>
      <c r="H9" s="8">
        <v>99</v>
      </c>
      <c r="I9" s="8">
        <v>109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3771</v>
      </c>
      <c r="D10" s="11">
        <v>796</v>
      </c>
      <c r="E10" s="11">
        <v>1830</v>
      </c>
      <c r="F10" s="11">
        <v>688</v>
      </c>
      <c r="G10" s="11">
        <v>160</v>
      </c>
      <c r="H10" s="11">
        <v>126</v>
      </c>
      <c r="I10" s="11">
        <v>171</v>
      </c>
    </row>
    <row r="11" spans="1:14" ht="11.65" customHeight="1" x14ac:dyDescent="0.2">
      <c r="A11" s="21" t="s">
        <v>155</v>
      </c>
      <c r="B11" s="10" t="s">
        <v>12</v>
      </c>
      <c r="C11" s="8">
        <v>2586</v>
      </c>
      <c r="D11" s="8">
        <v>377</v>
      </c>
      <c r="E11" s="8">
        <v>1424</v>
      </c>
      <c r="F11" s="8">
        <v>459</v>
      </c>
      <c r="G11" s="8">
        <v>121</v>
      </c>
      <c r="H11" s="8">
        <v>86</v>
      </c>
      <c r="I11" s="8">
        <v>119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375</v>
      </c>
      <c r="D12" s="8">
        <v>137</v>
      </c>
      <c r="E12" s="8">
        <v>129</v>
      </c>
      <c r="F12" s="8">
        <v>69</v>
      </c>
      <c r="G12" s="8">
        <v>11</v>
      </c>
      <c r="H12" s="8">
        <v>12</v>
      </c>
      <c r="I12" s="8">
        <v>17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810</v>
      </c>
      <c r="D13" s="8">
        <v>282</v>
      </c>
      <c r="E13" s="8">
        <v>277</v>
      </c>
      <c r="F13" s="8">
        <v>160</v>
      </c>
      <c r="G13" s="8">
        <v>28</v>
      </c>
      <c r="H13" s="8">
        <v>28</v>
      </c>
      <c r="I13" s="8">
        <v>35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5043</v>
      </c>
      <c r="D14" s="11">
        <v>20</v>
      </c>
      <c r="E14" s="11">
        <v>2630</v>
      </c>
      <c r="F14" s="11">
        <v>1453</v>
      </c>
      <c r="G14" s="11">
        <v>553</v>
      </c>
      <c r="H14" s="11">
        <v>192</v>
      </c>
      <c r="I14" s="11">
        <v>195</v>
      </c>
    </row>
    <row r="15" spans="1:14" ht="11.65" customHeight="1" x14ac:dyDescent="0.2">
      <c r="A15" s="21" t="s">
        <v>155</v>
      </c>
      <c r="B15" s="10" t="s">
        <v>12</v>
      </c>
      <c r="C15" s="8">
        <v>3202</v>
      </c>
      <c r="D15" s="8">
        <v>11</v>
      </c>
      <c r="E15" s="8">
        <v>1743</v>
      </c>
      <c r="F15" s="8">
        <v>864</v>
      </c>
      <c r="G15" s="8">
        <v>372</v>
      </c>
      <c r="H15" s="8">
        <v>106</v>
      </c>
      <c r="I15" s="8">
        <v>106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313</v>
      </c>
      <c r="D16" s="8">
        <v>2</v>
      </c>
      <c r="E16" s="8">
        <v>165</v>
      </c>
      <c r="F16" s="8">
        <v>94</v>
      </c>
      <c r="G16" s="8">
        <v>22</v>
      </c>
      <c r="H16" s="8">
        <v>15</v>
      </c>
      <c r="I16" s="8">
        <v>15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1528</v>
      </c>
      <c r="D17" s="13">
        <v>7</v>
      </c>
      <c r="E17" s="13">
        <v>722</v>
      </c>
      <c r="F17" s="13">
        <v>495</v>
      </c>
      <c r="G17" s="13">
        <v>159</v>
      </c>
      <c r="H17" s="13">
        <v>71</v>
      </c>
      <c r="I17" s="13">
        <v>74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14517</v>
      </c>
      <c r="D6" s="11">
        <v>1310</v>
      </c>
      <c r="E6" s="11">
        <v>8027</v>
      </c>
      <c r="F6" s="11">
        <v>3565</v>
      </c>
      <c r="G6" s="11">
        <v>733</v>
      </c>
      <c r="H6" s="11">
        <v>420</v>
      </c>
      <c r="I6" s="11">
        <v>462</v>
      </c>
    </row>
    <row r="7" spans="1:14" ht="11.65" customHeight="1" x14ac:dyDescent="0.2">
      <c r="A7" s="21" t="s">
        <v>155</v>
      </c>
      <c r="B7" s="10" t="s">
        <v>12</v>
      </c>
      <c r="C7" s="8">
        <v>10428</v>
      </c>
      <c r="D7" s="8">
        <v>662</v>
      </c>
      <c r="E7" s="8">
        <v>6508</v>
      </c>
      <c r="F7" s="8">
        <v>2161</v>
      </c>
      <c r="G7" s="8">
        <v>529</v>
      </c>
      <c r="H7" s="8">
        <v>245</v>
      </c>
      <c r="I7" s="8">
        <v>323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595</v>
      </c>
      <c r="D8" s="8">
        <v>108</v>
      </c>
      <c r="E8" s="8">
        <v>232</v>
      </c>
      <c r="F8" s="8">
        <v>181</v>
      </c>
      <c r="G8" s="8">
        <v>25</v>
      </c>
      <c r="H8" s="8">
        <v>26</v>
      </c>
      <c r="I8" s="8">
        <v>23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3494</v>
      </c>
      <c r="D9" s="8">
        <v>540</v>
      </c>
      <c r="E9" s="8">
        <v>1287</v>
      </c>
      <c r="F9" s="8">
        <v>1223</v>
      </c>
      <c r="G9" s="8">
        <v>179</v>
      </c>
      <c r="H9" s="8">
        <v>149</v>
      </c>
      <c r="I9" s="8">
        <v>116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6676</v>
      </c>
      <c r="D10" s="11">
        <v>1266</v>
      </c>
      <c r="E10" s="11">
        <v>3481</v>
      </c>
      <c r="F10" s="11">
        <v>1308</v>
      </c>
      <c r="G10" s="11">
        <v>237</v>
      </c>
      <c r="H10" s="11">
        <v>169</v>
      </c>
      <c r="I10" s="11">
        <v>215</v>
      </c>
    </row>
    <row r="11" spans="1:14" ht="11.65" customHeight="1" x14ac:dyDescent="0.2">
      <c r="A11" s="21" t="s">
        <v>155</v>
      </c>
      <c r="B11" s="10" t="s">
        <v>12</v>
      </c>
      <c r="C11" s="8">
        <v>5028</v>
      </c>
      <c r="D11" s="8">
        <v>641</v>
      </c>
      <c r="E11" s="8">
        <v>3005</v>
      </c>
      <c r="F11" s="8">
        <v>920</v>
      </c>
      <c r="G11" s="8">
        <v>192</v>
      </c>
      <c r="H11" s="8">
        <v>107</v>
      </c>
      <c r="I11" s="8">
        <v>163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327</v>
      </c>
      <c r="D12" s="8">
        <v>105</v>
      </c>
      <c r="E12" s="8">
        <v>110</v>
      </c>
      <c r="F12" s="8">
        <v>82</v>
      </c>
      <c r="G12" s="8">
        <v>8</v>
      </c>
      <c r="H12" s="8">
        <v>13</v>
      </c>
      <c r="I12" s="8">
        <v>9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1321</v>
      </c>
      <c r="D13" s="8">
        <v>520</v>
      </c>
      <c r="E13" s="8">
        <v>366</v>
      </c>
      <c r="F13" s="8">
        <v>306</v>
      </c>
      <c r="G13" s="8">
        <v>37</v>
      </c>
      <c r="H13" s="8">
        <v>49</v>
      </c>
      <c r="I13" s="8">
        <v>43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7841</v>
      </c>
      <c r="D14" s="11">
        <v>44</v>
      </c>
      <c r="E14" s="11">
        <v>4546</v>
      </c>
      <c r="F14" s="11">
        <v>2257</v>
      </c>
      <c r="G14" s="11">
        <v>496</v>
      </c>
      <c r="H14" s="11">
        <v>251</v>
      </c>
      <c r="I14" s="11">
        <v>247</v>
      </c>
    </row>
    <row r="15" spans="1:14" ht="11.65" customHeight="1" x14ac:dyDescent="0.2">
      <c r="A15" s="21" t="s">
        <v>155</v>
      </c>
      <c r="B15" s="10" t="s">
        <v>12</v>
      </c>
      <c r="C15" s="8">
        <v>5400</v>
      </c>
      <c r="D15" s="8">
        <v>21</v>
      </c>
      <c r="E15" s="8">
        <v>3503</v>
      </c>
      <c r="F15" s="8">
        <v>1241</v>
      </c>
      <c r="G15" s="8">
        <v>337</v>
      </c>
      <c r="H15" s="8">
        <v>138</v>
      </c>
      <c r="I15" s="8">
        <v>160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268</v>
      </c>
      <c r="D16" s="8">
        <v>3</v>
      </c>
      <c r="E16" s="8">
        <v>122</v>
      </c>
      <c r="F16" s="8">
        <v>99</v>
      </c>
      <c r="G16" s="8">
        <v>17</v>
      </c>
      <c r="H16" s="8">
        <v>13</v>
      </c>
      <c r="I16" s="8">
        <v>14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2173</v>
      </c>
      <c r="D17" s="13">
        <v>20</v>
      </c>
      <c r="E17" s="13">
        <v>921</v>
      </c>
      <c r="F17" s="13">
        <v>917</v>
      </c>
      <c r="G17" s="13">
        <v>142</v>
      </c>
      <c r="H17" s="13">
        <v>100</v>
      </c>
      <c r="I17" s="13">
        <v>73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29086</v>
      </c>
      <c r="D6" s="11">
        <v>1931</v>
      </c>
      <c r="E6" s="11">
        <v>17185</v>
      </c>
      <c r="F6" s="11">
        <v>6952</v>
      </c>
      <c r="G6" s="11">
        <v>1156</v>
      </c>
      <c r="H6" s="11">
        <v>658</v>
      </c>
      <c r="I6" s="11">
        <v>1204</v>
      </c>
    </row>
    <row r="7" spans="1:14" ht="11.65" customHeight="1" x14ac:dyDescent="0.2">
      <c r="A7" s="21" t="s">
        <v>155</v>
      </c>
      <c r="B7" s="10" t="s">
        <v>12</v>
      </c>
      <c r="C7" s="8">
        <v>18885</v>
      </c>
      <c r="D7" s="8">
        <v>856</v>
      </c>
      <c r="E7" s="8">
        <v>12981</v>
      </c>
      <c r="F7" s="8">
        <v>3250</v>
      </c>
      <c r="G7" s="8">
        <v>764</v>
      </c>
      <c r="H7" s="8">
        <v>347</v>
      </c>
      <c r="I7" s="8">
        <v>687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862</v>
      </c>
      <c r="D8" s="8">
        <v>76</v>
      </c>
      <c r="E8" s="8">
        <v>491</v>
      </c>
      <c r="F8" s="8">
        <v>160</v>
      </c>
      <c r="G8" s="8">
        <v>41</v>
      </c>
      <c r="H8" s="8">
        <v>24</v>
      </c>
      <c r="I8" s="8">
        <v>70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9339</v>
      </c>
      <c r="D9" s="8">
        <v>999</v>
      </c>
      <c r="E9" s="8">
        <v>3713</v>
      </c>
      <c r="F9" s="8">
        <v>3542</v>
      </c>
      <c r="G9" s="8">
        <v>351</v>
      </c>
      <c r="H9" s="8">
        <v>287</v>
      </c>
      <c r="I9" s="8">
        <v>447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13534</v>
      </c>
      <c r="D10" s="11">
        <v>1851</v>
      </c>
      <c r="E10" s="11">
        <v>7460</v>
      </c>
      <c r="F10" s="11">
        <v>2862</v>
      </c>
      <c r="G10" s="11">
        <v>433</v>
      </c>
      <c r="H10" s="11">
        <v>316</v>
      </c>
      <c r="I10" s="11">
        <v>612</v>
      </c>
    </row>
    <row r="11" spans="1:14" ht="11.65" customHeight="1" x14ac:dyDescent="0.2">
      <c r="A11" s="21" t="s">
        <v>155</v>
      </c>
      <c r="B11" s="10" t="s">
        <v>12</v>
      </c>
      <c r="C11" s="8">
        <v>9138</v>
      </c>
      <c r="D11" s="8">
        <v>817</v>
      </c>
      <c r="E11" s="8">
        <v>5878</v>
      </c>
      <c r="F11" s="8">
        <v>1607</v>
      </c>
      <c r="G11" s="8">
        <v>308</v>
      </c>
      <c r="H11" s="8">
        <v>173</v>
      </c>
      <c r="I11" s="8">
        <v>355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461</v>
      </c>
      <c r="D12" s="8">
        <v>71</v>
      </c>
      <c r="E12" s="8">
        <v>234</v>
      </c>
      <c r="F12" s="8">
        <v>80</v>
      </c>
      <c r="G12" s="8">
        <v>19</v>
      </c>
      <c r="H12" s="8">
        <v>14</v>
      </c>
      <c r="I12" s="8">
        <v>43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3935</v>
      </c>
      <c r="D13" s="8">
        <v>963</v>
      </c>
      <c r="E13" s="8">
        <v>1348</v>
      </c>
      <c r="F13" s="8">
        <v>1175</v>
      </c>
      <c r="G13" s="8">
        <v>106</v>
      </c>
      <c r="H13" s="8">
        <v>129</v>
      </c>
      <c r="I13" s="8">
        <v>214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15552</v>
      </c>
      <c r="D14" s="11">
        <v>80</v>
      </c>
      <c r="E14" s="11">
        <v>9725</v>
      </c>
      <c r="F14" s="11">
        <v>4090</v>
      </c>
      <c r="G14" s="11">
        <v>723</v>
      </c>
      <c r="H14" s="11">
        <v>342</v>
      </c>
      <c r="I14" s="11">
        <v>592</v>
      </c>
    </row>
    <row r="15" spans="1:14" ht="11.65" customHeight="1" x14ac:dyDescent="0.2">
      <c r="A15" s="21" t="s">
        <v>155</v>
      </c>
      <c r="B15" s="10" t="s">
        <v>12</v>
      </c>
      <c r="C15" s="8">
        <v>9747</v>
      </c>
      <c r="D15" s="8">
        <v>39</v>
      </c>
      <c r="E15" s="8">
        <v>7103</v>
      </c>
      <c r="F15" s="8">
        <v>1643</v>
      </c>
      <c r="G15" s="8">
        <v>456</v>
      </c>
      <c r="H15" s="8">
        <v>174</v>
      </c>
      <c r="I15" s="8">
        <v>332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401</v>
      </c>
      <c r="D16" s="8">
        <v>5</v>
      </c>
      <c r="E16" s="8">
        <v>257</v>
      </c>
      <c r="F16" s="8">
        <v>80</v>
      </c>
      <c r="G16" s="8">
        <v>22</v>
      </c>
      <c r="H16" s="8">
        <v>10</v>
      </c>
      <c r="I16" s="8">
        <v>27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5404</v>
      </c>
      <c r="D17" s="13">
        <v>36</v>
      </c>
      <c r="E17" s="13">
        <v>2365</v>
      </c>
      <c r="F17" s="13">
        <v>2367</v>
      </c>
      <c r="G17" s="13">
        <v>245</v>
      </c>
      <c r="H17" s="13">
        <v>158</v>
      </c>
      <c r="I17" s="13">
        <v>233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121016</v>
      </c>
      <c r="D6" s="11">
        <v>10131</v>
      </c>
      <c r="E6" s="11">
        <v>62770</v>
      </c>
      <c r="F6" s="11">
        <v>32813</v>
      </c>
      <c r="G6" s="11">
        <v>6629</v>
      </c>
      <c r="H6" s="11">
        <v>3152</v>
      </c>
      <c r="I6" s="11">
        <v>5521</v>
      </c>
    </row>
    <row r="7" spans="1:14" ht="11.65" customHeight="1" x14ac:dyDescent="0.2">
      <c r="A7" s="21" t="s">
        <v>155</v>
      </c>
      <c r="B7" s="10" t="s">
        <v>12</v>
      </c>
      <c r="C7" s="8">
        <v>77526</v>
      </c>
      <c r="D7" s="8">
        <v>4772</v>
      </c>
      <c r="E7" s="8">
        <v>46265</v>
      </c>
      <c r="F7" s="8">
        <v>17235</v>
      </c>
      <c r="G7" s="8">
        <v>4589</v>
      </c>
      <c r="H7" s="8">
        <v>1633</v>
      </c>
      <c r="I7" s="8">
        <v>3032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2824</v>
      </c>
      <c r="D8" s="8">
        <v>275</v>
      </c>
      <c r="E8" s="8">
        <v>1331</v>
      </c>
      <c r="F8" s="8">
        <v>693</v>
      </c>
      <c r="G8" s="8">
        <v>242</v>
      </c>
      <c r="H8" s="8">
        <v>94</v>
      </c>
      <c r="I8" s="8">
        <v>189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40666</v>
      </c>
      <c r="D9" s="8">
        <v>5084</v>
      </c>
      <c r="E9" s="8">
        <v>15174</v>
      </c>
      <c r="F9" s="8">
        <v>14885</v>
      </c>
      <c r="G9" s="8">
        <v>1798</v>
      </c>
      <c r="H9" s="8">
        <v>1425</v>
      </c>
      <c r="I9" s="8">
        <v>2300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53073</v>
      </c>
      <c r="D10" s="11">
        <v>9722</v>
      </c>
      <c r="E10" s="11">
        <v>23998</v>
      </c>
      <c r="F10" s="11">
        <v>13221</v>
      </c>
      <c r="G10" s="11">
        <v>2114</v>
      </c>
      <c r="H10" s="11">
        <v>1373</v>
      </c>
      <c r="I10" s="11">
        <v>2645</v>
      </c>
    </row>
    <row r="11" spans="1:14" ht="11.65" customHeight="1" x14ac:dyDescent="0.2">
      <c r="A11" s="21" t="s">
        <v>155</v>
      </c>
      <c r="B11" s="10" t="s">
        <v>12</v>
      </c>
      <c r="C11" s="8">
        <v>35573</v>
      </c>
      <c r="D11" s="8">
        <v>4561</v>
      </c>
      <c r="E11" s="8">
        <v>19074</v>
      </c>
      <c r="F11" s="8">
        <v>8126</v>
      </c>
      <c r="G11" s="8">
        <v>1568</v>
      </c>
      <c r="H11" s="8">
        <v>733</v>
      </c>
      <c r="I11" s="8">
        <v>1511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1345</v>
      </c>
      <c r="D12" s="8">
        <v>269</v>
      </c>
      <c r="E12" s="8">
        <v>552</v>
      </c>
      <c r="F12" s="8">
        <v>301</v>
      </c>
      <c r="G12" s="8">
        <v>79</v>
      </c>
      <c r="H12" s="8">
        <v>49</v>
      </c>
      <c r="I12" s="8">
        <v>95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16155</v>
      </c>
      <c r="D13" s="8">
        <v>4892</v>
      </c>
      <c r="E13" s="8">
        <v>4372</v>
      </c>
      <c r="F13" s="8">
        <v>4794</v>
      </c>
      <c r="G13" s="8">
        <v>467</v>
      </c>
      <c r="H13" s="8">
        <v>591</v>
      </c>
      <c r="I13" s="8">
        <v>1039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67943</v>
      </c>
      <c r="D14" s="11">
        <v>409</v>
      </c>
      <c r="E14" s="11">
        <v>38772</v>
      </c>
      <c r="F14" s="11">
        <v>19592</v>
      </c>
      <c r="G14" s="11">
        <v>4515</v>
      </c>
      <c r="H14" s="11">
        <v>1779</v>
      </c>
      <c r="I14" s="11">
        <v>2876</v>
      </c>
    </row>
    <row r="15" spans="1:14" ht="11.65" customHeight="1" x14ac:dyDescent="0.2">
      <c r="A15" s="21" t="s">
        <v>155</v>
      </c>
      <c r="B15" s="10" t="s">
        <v>12</v>
      </c>
      <c r="C15" s="8">
        <v>41953</v>
      </c>
      <c r="D15" s="8">
        <v>211</v>
      </c>
      <c r="E15" s="8">
        <v>27191</v>
      </c>
      <c r="F15" s="8">
        <v>9109</v>
      </c>
      <c r="G15" s="8">
        <v>3021</v>
      </c>
      <c r="H15" s="8">
        <v>900</v>
      </c>
      <c r="I15" s="8">
        <v>1521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1479</v>
      </c>
      <c r="D16" s="8">
        <v>6</v>
      </c>
      <c r="E16" s="8">
        <v>779</v>
      </c>
      <c r="F16" s="8">
        <v>392</v>
      </c>
      <c r="G16" s="8">
        <v>163</v>
      </c>
      <c r="H16" s="8">
        <v>45</v>
      </c>
      <c r="I16" s="8">
        <v>94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24511</v>
      </c>
      <c r="D17" s="13">
        <v>192</v>
      </c>
      <c r="E17" s="13">
        <v>10802</v>
      </c>
      <c r="F17" s="13">
        <v>10091</v>
      </c>
      <c r="G17" s="13">
        <v>1331</v>
      </c>
      <c r="H17" s="13">
        <v>834</v>
      </c>
      <c r="I17" s="13">
        <v>1261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154482</v>
      </c>
      <c r="D6" s="11">
        <v>12157</v>
      </c>
      <c r="E6" s="11">
        <v>79251</v>
      </c>
      <c r="F6" s="11">
        <v>44316</v>
      </c>
      <c r="G6" s="11">
        <v>7316</v>
      </c>
      <c r="H6" s="11">
        <v>4308</v>
      </c>
      <c r="I6" s="11">
        <v>7134</v>
      </c>
    </row>
    <row r="7" spans="1:14" ht="11.65" customHeight="1" x14ac:dyDescent="0.2">
      <c r="A7" s="21" t="s">
        <v>155</v>
      </c>
      <c r="B7" s="10" t="s">
        <v>12</v>
      </c>
      <c r="C7" s="8">
        <v>88865</v>
      </c>
      <c r="D7" s="8">
        <v>4969</v>
      </c>
      <c r="E7" s="8">
        <v>55414</v>
      </c>
      <c r="F7" s="8">
        <v>18219</v>
      </c>
      <c r="G7" s="8">
        <v>4866</v>
      </c>
      <c r="H7" s="8">
        <v>1897</v>
      </c>
      <c r="I7" s="8">
        <v>3500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4065</v>
      </c>
      <c r="D8" s="8">
        <v>418</v>
      </c>
      <c r="E8" s="8">
        <v>1896</v>
      </c>
      <c r="F8" s="8">
        <v>1059</v>
      </c>
      <c r="G8" s="8">
        <v>266</v>
      </c>
      <c r="H8" s="8">
        <v>134</v>
      </c>
      <c r="I8" s="8">
        <v>292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61552</v>
      </c>
      <c r="D9" s="8">
        <v>6770</v>
      </c>
      <c r="E9" s="8">
        <v>21941</v>
      </c>
      <c r="F9" s="8">
        <v>25038</v>
      </c>
      <c r="G9" s="8">
        <v>2184</v>
      </c>
      <c r="H9" s="8">
        <v>2277</v>
      </c>
      <c r="I9" s="8">
        <v>3342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67466</v>
      </c>
      <c r="D10" s="11">
        <v>11615</v>
      </c>
      <c r="E10" s="11">
        <v>29724</v>
      </c>
      <c r="F10" s="11">
        <v>18218</v>
      </c>
      <c r="G10" s="11">
        <v>2268</v>
      </c>
      <c r="H10" s="11">
        <v>2072</v>
      </c>
      <c r="I10" s="11">
        <v>3569</v>
      </c>
    </row>
    <row r="11" spans="1:14" ht="11.65" customHeight="1" x14ac:dyDescent="0.2">
      <c r="A11" s="21" t="s">
        <v>155</v>
      </c>
      <c r="B11" s="10" t="s">
        <v>12</v>
      </c>
      <c r="C11" s="8">
        <v>40205</v>
      </c>
      <c r="D11" s="8">
        <v>4758</v>
      </c>
      <c r="E11" s="8">
        <v>22297</v>
      </c>
      <c r="F11" s="8">
        <v>8871</v>
      </c>
      <c r="G11" s="8">
        <v>1604</v>
      </c>
      <c r="H11" s="8">
        <v>919</v>
      </c>
      <c r="I11" s="8">
        <v>1756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2055</v>
      </c>
      <c r="D12" s="8">
        <v>394</v>
      </c>
      <c r="E12" s="8">
        <v>812</v>
      </c>
      <c r="F12" s="8">
        <v>515</v>
      </c>
      <c r="G12" s="8">
        <v>74</v>
      </c>
      <c r="H12" s="8">
        <v>76</v>
      </c>
      <c r="I12" s="8">
        <v>184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25206</v>
      </c>
      <c r="D13" s="8">
        <v>6463</v>
      </c>
      <c r="E13" s="8">
        <v>6615</v>
      </c>
      <c r="F13" s="8">
        <v>8832</v>
      </c>
      <c r="G13" s="8">
        <v>590</v>
      </c>
      <c r="H13" s="8">
        <v>1077</v>
      </c>
      <c r="I13" s="8">
        <v>1629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87016</v>
      </c>
      <c r="D14" s="11">
        <v>542</v>
      </c>
      <c r="E14" s="11">
        <v>49527</v>
      </c>
      <c r="F14" s="11">
        <v>26098</v>
      </c>
      <c r="G14" s="11">
        <v>5048</v>
      </c>
      <c r="H14" s="11">
        <v>2236</v>
      </c>
      <c r="I14" s="11">
        <v>3565</v>
      </c>
    </row>
    <row r="15" spans="1:14" ht="11.65" customHeight="1" x14ac:dyDescent="0.2">
      <c r="A15" s="21" t="s">
        <v>155</v>
      </c>
      <c r="B15" s="10" t="s">
        <v>12</v>
      </c>
      <c r="C15" s="8">
        <v>48660</v>
      </c>
      <c r="D15" s="8">
        <v>211</v>
      </c>
      <c r="E15" s="8">
        <v>33117</v>
      </c>
      <c r="F15" s="8">
        <v>9348</v>
      </c>
      <c r="G15" s="8">
        <v>3262</v>
      </c>
      <c r="H15" s="8">
        <v>978</v>
      </c>
      <c r="I15" s="8">
        <v>1744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2010</v>
      </c>
      <c r="D16" s="8">
        <v>24</v>
      </c>
      <c r="E16" s="8">
        <v>1084</v>
      </c>
      <c r="F16" s="8">
        <v>544</v>
      </c>
      <c r="G16" s="8">
        <v>192</v>
      </c>
      <c r="H16" s="8">
        <v>58</v>
      </c>
      <c r="I16" s="8">
        <v>108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36346</v>
      </c>
      <c r="D17" s="13">
        <v>307</v>
      </c>
      <c r="E17" s="13">
        <v>15326</v>
      </c>
      <c r="F17" s="13">
        <v>16206</v>
      </c>
      <c r="G17" s="13">
        <v>1594</v>
      </c>
      <c r="H17" s="13">
        <v>1200</v>
      </c>
      <c r="I17" s="13">
        <v>1713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19848</v>
      </c>
      <c r="D6" s="11">
        <v>1806</v>
      </c>
      <c r="E6" s="11">
        <v>10206</v>
      </c>
      <c r="F6" s="11">
        <v>5463</v>
      </c>
      <c r="G6" s="11">
        <v>1080</v>
      </c>
      <c r="H6" s="11">
        <v>621</v>
      </c>
      <c r="I6" s="11">
        <v>672</v>
      </c>
    </row>
    <row r="7" spans="1:14" ht="11.65" customHeight="1" x14ac:dyDescent="0.2">
      <c r="A7" s="21" t="s">
        <v>155</v>
      </c>
      <c r="B7" s="10" t="s">
        <v>12</v>
      </c>
      <c r="C7" s="8">
        <v>12567</v>
      </c>
      <c r="D7" s="8">
        <v>753</v>
      </c>
      <c r="E7" s="8">
        <v>7340</v>
      </c>
      <c r="F7" s="8">
        <v>3007</v>
      </c>
      <c r="G7" s="8">
        <v>748</v>
      </c>
      <c r="H7" s="8">
        <v>342</v>
      </c>
      <c r="I7" s="8">
        <v>377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479</v>
      </c>
      <c r="D8" s="8">
        <v>49</v>
      </c>
      <c r="E8" s="8">
        <v>214</v>
      </c>
      <c r="F8" s="8">
        <v>138</v>
      </c>
      <c r="G8" s="8">
        <v>43</v>
      </c>
      <c r="H8" s="8">
        <v>14</v>
      </c>
      <c r="I8" s="8">
        <v>21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6802</v>
      </c>
      <c r="D9" s="8">
        <v>1004</v>
      </c>
      <c r="E9" s="8">
        <v>2652</v>
      </c>
      <c r="F9" s="8">
        <v>2318</v>
      </c>
      <c r="G9" s="8">
        <v>289</v>
      </c>
      <c r="H9" s="8">
        <v>265</v>
      </c>
      <c r="I9" s="8">
        <v>274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8606</v>
      </c>
      <c r="D10" s="11">
        <v>1691</v>
      </c>
      <c r="E10" s="11">
        <v>3968</v>
      </c>
      <c r="F10" s="11">
        <v>2072</v>
      </c>
      <c r="G10" s="11">
        <v>321</v>
      </c>
      <c r="H10" s="11">
        <v>254</v>
      </c>
      <c r="I10" s="11">
        <v>300</v>
      </c>
    </row>
    <row r="11" spans="1:14" ht="11.65" customHeight="1" x14ac:dyDescent="0.2">
      <c r="A11" s="21" t="s">
        <v>155</v>
      </c>
      <c r="B11" s="10" t="s">
        <v>12</v>
      </c>
      <c r="C11" s="8">
        <v>5646</v>
      </c>
      <c r="D11" s="8">
        <v>685</v>
      </c>
      <c r="E11" s="8">
        <v>3099</v>
      </c>
      <c r="F11" s="8">
        <v>1297</v>
      </c>
      <c r="G11" s="8">
        <v>244</v>
      </c>
      <c r="H11" s="8">
        <v>144</v>
      </c>
      <c r="I11" s="8">
        <v>177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234</v>
      </c>
      <c r="D12" s="8">
        <v>46</v>
      </c>
      <c r="E12" s="8">
        <v>97</v>
      </c>
      <c r="F12" s="8">
        <v>59</v>
      </c>
      <c r="G12" s="8">
        <v>13</v>
      </c>
      <c r="H12" s="8">
        <v>6</v>
      </c>
      <c r="I12" s="8">
        <v>13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2726</v>
      </c>
      <c r="D13" s="8">
        <v>960</v>
      </c>
      <c r="E13" s="8">
        <v>772</v>
      </c>
      <c r="F13" s="8">
        <v>716</v>
      </c>
      <c r="G13" s="8">
        <v>64</v>
      </c>
      <c r="H13" s="8">
        <v>104</v>
      </c>
      <c r="I13" s="8">
        <v>110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11242</v>
      </c>
      <c r="D14" s="11">
        <v>115</v>
      </c>
      <c r="E14" s="11">
        <v>6238</v>
      </c>
      <c r="F14" s="11">
        <v>3391</v>
      </c>
      <c r="G14" s="11">
        <v>759</v>
      </c>
      <c r="H14" s="11">
        <v>367</v>
      </c>
      <c r="I14" s="11">
        <v>372</v>
      </c>
    </row>
    <row r="15" spans="1:14" ht="11.65" customHeight="1" x14ac:dyDescent="0.2">
      <c r="A15" s="21" t="s">
        <v>155</v>
      </c>
      <c r="B15" s="10" t="s">
        <v>12</v>
      </c>
      <c r="C15" s="8">
        <v>6921</v>
      </c>
      <c r="D15" s="8">
        <v>68</v>
      </c>
      <c r="E15" s="8">
        <v>4241</v>
      </c>
      <c r="F15" s="8">
        <v>1710</v>
      </c>
      <c r="G15" s="8">
        <v>504</v>
      </c>
      <c r="H15" s="8">
        <v>198</v>
      </c>
      <c r="I15" s="8">
        <v>200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245</v>
      </c>
      <c r="D16" s="8">
        <v>3</v>
      </c>
      <c r="E16" s="8">
        <v>117</v>
      </c>
      <c r="F16" s="8">
        <v>79</v>
      </c>
      <c r="G16" s="8">
        <v>30</v>
      </c>
      <c r="H16" s="8">
        <v>8</v>
      </c>
      <c r="I16" s="8">
        <v>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4076</v>
      </c>
      <c r="D17" s="13">
        <v>44</v>
      </c>
      <c r="E17" s="13">
        <v>1880</v>
      </c>
      <c r="F17" s="13">
        <v>1602</v>
      </c>
      <c r="G17" s="13">
        <v>225</v>
      </c>
      <c r="H17" s="13">
        <v>161</v>
      </c>
      <c r="I17" s="13">
        <v>164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91980</v>
      </c>
      <c r="D6" s="11">
        <v>7627</v>
      </c>
      <c r="E6" s="11">
        <v>49713</v>
      </c>
      <c r="F6" s="11">
        <v>23504</v>
      </c>
      <c r="G6" s="11">
        <v>4463</v>
      </c>
      <c r="H6" s="11">
        <v>2360</v>
      </c>
      <c r="I6" s="11">
        <v>4313</v>
      </c>
    </row>
    <row r="7" spans="1:14" ht="11.65" customHeight="1" x14ac:dyDescent="0.2">
      <c r="A7" s="21" t="s">
        <v>155</v>
      </c>
      <c r="B7" s="10" t="s">
        <v>12</v>
      </c>
      <c r="C7" s="8">
        <v>53004</v>
      </c>
      <c r="D7" s="8">
        <v>3112</v>
      </c>
      <c r="E7" s="8">
        <v>34383</v>
      </c>
      <c r="F7" s="8">
        <v>9158</v>
      </c>
      <c r="G7" s="8">
        <v>2962</v>
      </c>
      <c r="H7" s="8">
        <v>1135</v>
      </c>
      <c r="I7" s="8">
        <v>2254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2932</v>
      </c>
      <c r="D8" s="8">
        <v>256</v>
      </c>
      <c r="E8" s="8">
        <v>1474</v>
      </c>
      <c r="F8" s="8">
        <v>689</v>
      </c>
      <c r="G8" s="8">
        <v>162</v>
      </c>
      <c r="H8" s="8">
        <v>101</v>
      </c>
      <c r="I8" s="8">
        <v>250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36044</v>
      </c>
      <c r="D9" s="8">
        <v>4259</v>
      </c>
      <c r="E9" s="8">
        <v>13856</v>
      </c>
      <c r="F9" s="8">
        <v>13657</v>
      </c>
      <c r="G9" s="8">
        <v>1339</v>
      </c>
      <c r="H9" s="8">
        <v>1124</v>
      </c>
      <c r="I9" s="8">
        <v>1809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40138</v>
      </c>
      <c r="D10" s="11">
        <v>7328</v>
      </c>
      <c r="E10" s="11">
        <v>18431</v>
      </c>
      <c r="F10" s="11">
        <v>9740</v>
      </c>
      <c r="G10" s="11">
        <v>1420</v>
      </c>
      <c r="H10" s="11">
        <v>1102</v>
      </c>
      <c r="I10" s="11">
        <v>2117</v>
      </c>
    </row>
    <row r="11" spans="1:14" ht="11.65" customHeight="1" x14ac:dyDescent="0.2">
      <c r="A11" s="21" t="s">
        <v>155</v>
      </c>
      <c r="B11" s="10" t="s">
        <v>12</v>
      </c>
      <c r="C11" s="8">
        <v>23699</v>
      </c>
      <c r="D11" s="8">
        <v>2980</v>
      </c>
      <c r="E11" s="8">
        <v>13478</v>
      </c>
      <c r="F11" s="8">
        <v>4624</v>
      </c>
      <c r="G11" s="8">
        <v>994</v>
      </c>
      <c r="H11" s="8">
        <v>509</v>
      </c>
      <c r="I11" s="8">
        <v>1114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1530</v>
      </c>
      <c r="D12" s="8">
        <v>246</v>
      </c>
      <c r="E12" s="8">
        <v>669</v>
      </c>
      <c r="F12" s="8">
        <v>353</v>
      </c>
      <c r="G12" s="8">
        <v>57</v>
      </c>
      <c r="H12" s="8">
        <v>58</v>
      </c>
      <c r="I12" s="8">
        <v>147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14909</v>
      </c>
      <c r="D13" s="8">
        <v>4102</v>
      </c>
      <c r="E13" s="8">
        <v>4284</v>
      </c>
      <c r="F13" s="8">
        <v>4763</v>
      </c>
      <c r="G13" s="8">
        <v>369</v>
      </c>
      <c r="H13" s="8">
        <v>535</v>
      </c>
      <c r="I13" s="8">
        <v>856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51842</v>
      </c>
      <c r="D14" s="11">
        <v>299</v>
      </c>
      <c r="E14" s="11">
        <v>31282</v>
      </c>
      <c r="F14" s="11">
        <v>13764</v>
      </c>
      <c r="G14" s="11">
        <v>3043</v>
      </c>
      <c r="H14" s="11">
        <v>1258</v>
      </c>
      <c r="I14" s="11">
        <v>2196</v>
      </c>
    </row>
    <row r="15" spans="1:14" ht="11.65" customHeight="1" x14ac:dyDescent="0.2">
      <c r="A15" s="21" t="s">
        <v>155</v>
      </c>
      <c r="B15" s="10" t="s">
        <v>12</v>
      </c>
      <c r="C15" s="8">
        <v>29305</v>
      </c>
      <c r="D15" s="8">
        <v>132</v>
      </c>
      <c r="E15" s="8">
        <v>20905</v>
      </c>
      <c r="F15" s="8">
        <v>4534</v>
      </c>
      <c r="G15" s="8">
        <v>1968</v>
      </c>
      <c r="H15" s="8">
        <v>626</v>
      </c>
      <c r="I15" s="8">
        <v>1140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1402</v>
      </c>
      <c r="D16" s="8">
        <v>10</v>
      </c>
      <c r="E16" s="8">
        <v>805</v>
      </c>
      <c r="F16" s="8">
        <v>336</v>
      </c>
      <c r="G16" s="8">
        <v>105</v>
      </c>
      <c r="H16" s="8">
        <v>43</v>
      </c>
      <c r="I16" s="8">
        <v>103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21135</v>
      </c>
      <c r="D17" s="13">
        <v>157</v>
      </c>
      <c r="E17" s="13">
        <v>9572</v>
      </c>
      <c r="F17" s="13">
        <v>8894</v>
      </c>
      <c r="G17" s="13">
        <v>970</v>
      </c>
      <c r="H17" s="13">
        <v>589</v>
      </c>
      <c r="I17" s="13">
        <v>953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59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209294</v>
      </c>
      <c r="D6" s="11">
        <v>18857</v>
      </c>
      <c r="E6" s="11">
        <v>106993</v>
      </c>
      <c r="F6" s="11">
        <v>57771</v>
      </c>
      <c r="G6" s="11">
        <v>9442</v>
      </c>
      <c r="H6" s="11">
        <v>5804</v>
      </c>
      <c r="I6" s="11">
        <v>10427</v>
      </c>
    </row>
    <row r="7" spans="1:14" ht="11.65" customHeight="1" x14ac:dyDescent="0.2">
      <c r="A7" s="21" t="s">
        <v>155</v>
      </c>
      <c r="B7" s="10" t="s">
        <v>12</v>
      </c>
      <c r="C7" s="8">
        <v>105551</v>
      </c>
      <c r="D7" s="8">
        <v>7490</v>
      </c>
      <c r="E7" s="8">
        <v>68885</v>
      </c>
      <c r="F7" s="8">
        <v>16986</v>
      </c>
      <c r="G7" s="8">
        <v>5506</v>
      </c>
      <c r="H7" s="8">
        <v>2246</v>
      </c>
      <c r="I7" s="8">
        <v>4438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6512</v>
      </c>
      <c r="D8" s="8">
        <v>701</v>
      </c>
      <c r="E8" s="8">
        <v>2904</v>
      </c>
      <c r="F8" s="8">
        <v>1766</v>
      </c>
      <c r="G8" s="8">
        <v>391</v>
      </c>
      <c r="H8" s="8">
        <v>214</v>
      </c>
      <c r="I8" s="8">
        <v>536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97231</v>
      </c>
      <c r="D9" s="8">
        <v>10666</v>
      </c>
      <c r="E9" s="8">
        <v>35204</v>
      </c>
      <c r="F9" s="8">
        <v>39019</v>
      </c>
      <c r="G9" s="8">
        <v>3545</v>
      </c>
      <c r="H9" s="8">
        <v>3344</v>
      </c>
      <c r="I9" s="8">
        <v>5453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88266</v>
      </c>
      <c r="D10" s="11">
        <v>18072</v>
      </c>
      <c r="E10" s="11">
        <v>36208</v>
      </c>
      <c r="F10" s="11">
        <v>23118</v>
      </c>
      <c r="G10" s="11">
        <v>2880</v>
      </c>
      <c r="H10" s="11">
        <v>2660</v>
      </c>
      <c r="I10" s="11">
        <v>5328</v>
      </c>
    </row>
    <row r="11" spans="1:14" ht="11.65" customHeight="1" x14ac:dyDescent="0.2">
      <c r="A11" s="21" t="s">
        <v>155</v>
      </c>
      <c r="B11" s="10" t="s">
        <v>12</v>
      </c>
      <c r="C11" s="8">
        <v>45785</v>
      </c>
      <c r="D11" s="8">
        <v>7181</v>
      </c>
      <c r="E11" s="8">
        <v>24874</v>
      </c>
      <c r="F11" s="8">
        <v>8608</v>
      </c>
      <c r="G11" s="8">
        <v>1837</v>
      </c>
      <c r="H11" s="8">
        <v>1014</v>
      </c>
      <c r="I11" s="8">
        <v>2271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3301</v>
      </c>
      <c r="D12" s="8">
        <v>670</v>
      </c>
      <c r="E12" s="8">
        <v>1154</v>
      </c>
      <c r="F12" s="8">
        <v>889</v>
      </c>
      <c r="G12" s="8">
        <v>135</v>
      </c>
      <c r="H12" s="8">
        <v>115</v>
      </c>
      <c r="I12" s="8">
        <v>338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39180</v>
      </c>
      <c r="D13" s="8">
        <v>10221</v>
      </c>
      <c r="E13" s="8">
        <v>10180</v>
      </c>
      <c r="F13" s="8">
        <v>13621</v>
      </c>
      <c r="G13" s="8">
        <v>908</v>
      </c>
      <c r="H13" s="8">
        <v>1531</v>
      </c>
      <c r="I13" s="8">
        <v>2719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121028</v>
      </c>
      <c r="D14" s="11">
        <v>785</v>
      </c>
      <c r="E14" s="11">
        <v>70785</v>
      </c>
      <c r="F14" s="11">
        <v>34653</v>
      </c>
      <c r="G14" s="11">
        <v>6562</v>
      </c>
      <c r="H14" s="11">
        <v>3144</v>
      </c>
      <c r="I14" s="11">
        <v>5099</v>
      </c>
    </row>
    <row r="15" spans="1:14" ht="11.65" customHeight="1" x14ac:dyDescent="0.2">
      <c r="A15" s="21" t="s">
        <v>155</v>
      </c>
      <c r="B15" s="10" t="s">
        <v>12</v>
      </c>
      <c r="C15" s="8">
        <v>59766</v>
      </c>
      <c r="D15" s="8">
        <v>309</v>
      </c>
      <c r="E15" s="8">
        <v>44011</v>
      </c>
      <c r="F15" s="8">
        <v>8378</v>
      </c>
      <c r="G15" s="8">
        <v>3669</v>
      </c>
      <c r="H15" s="8">
        <v>1232</v>
      </c>
      <c r="I15" s="8">
        <v>2167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3211</v>
      </c>
      <c r="D16" s="8">
        <v>31</v>
      </c>
      <c r="E16" s="8">
        <v>1750</v>
      </c>
      <c r="F16" s="8">
        <v>877</v>
      </c>
      <c r="G16" s="8">
        <v>256</v>
      </c>
      <c r="H16" s="8">
        <v>99</v>
      </c>
      <c r="I16" s="8">
        <v>198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58051</v>
      </c>
      <c r="D17" s="13">
        <v>445</v>
      </c>
      <c r="E17" s="13">
        <v>25024</v>
      </c>
      <c r="F17" s="13">
        <v>25398</v>
      </c>
      <c r="G17" s="13">
        <v>2637</v>
      </c>
      <c r="H17" s="13">
        <v>1813</v>
      </c>
      <c r="I17" s="13">
        <v>2734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4930</v>
      </c>
      <c r="D6" s="11">
        <v>483</v>
      </c>
      <c r="E6" s="11">
        <v>2540</v>
      </c>
      <c r="F6" s="11">
        <v>1250</v>
      </c>
      <c r="G6" s="11">
        <v>356</v>
      </c>
      <c r="H6" s="11">
        <v>147</v>
      </c>
      <c r="I6" s="11">
        <v>154</v>
      </c>
    </row>
    <row r="7" spans="1:14" ht="11.65" customHeight="1" x14ac:dyDescent="0.2">
      <c r="A7" s="21" t="s">
        <v>155</v>
      </c>
      <c r="B7" s="10" t="s">
        <v>12</v>
      </c>
      <c r="C7" s="8">
        <v>3463</v>
      </c>
      <c r="D7" s="8">
        <v>250</v>
      </c>
      <c r="E7" s="8">
        <v>1916</v>
      </c>
      <c r="F7" s="8">
        <v>834</v>
      </c>
      <c r="G7" s="8">
        <v>258</v>
      </c>
      <c r="H7" s="8">
        <v>94</v>
      </c>
      <c r="I7" s="8">
        <v>111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403</v>
      </c>
      <c r="D8" s="8">
        <v>75</v>
      </c>
      <c r="E8" s="8">
        <v>174</v>
      </c>
      <c r="F8" s="8">
        <v>110</v>
      </c>
      <c r="G8" s="8">
        <v>19</v>
      </c>
      <c r="H8" s="8">
        <v>11</v>
      </c>
      <c r="I8" s="8">
        <v>14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1064</v>
      </c>
      <c r="D9" s="8">
        <v>158</v>
      </c>
      <c r="E9" s="8">
        <v>450</v>
      </c>
      <c r="F9" s="8">
        <v>306</v>
      </c>
      <c r="G9" s="8">
        <v>79</v>
      </c>
      <c r="H9" s="8">
        <v>42</v>
      </c>
      <c r="I9" s="8">
        <v>29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2119</v>
      </c>
      <c r="D10" s="11">
        <v>475</v>
      </c>
      <c r="E10" s="11">
        <v>989</v>
      </c>
      <c r="F10" s="11">
        <v>438</v>
      </c>
      <c r="G10" s="11">
        <v>87</v>
      </c>
      <c r="H10" s="11">
        <v>60</v>
      </c>
      <c r="I10" s="11">
        <v>70</v>
      </c>
    </row>
    <row r="11" spans="1:14" ht="11.65" customHeight="1" x14ac:dyDescent="0.2">
      <c r="A11" s="21" t="s">
        <v>155</v>
      </c>
      <c r="B11" s="10" t="s">
        <v>12</v>
      </c>
      <c r="C11" s="8">
        <v>1559</v>
      </c>
      <c r="D11" s="8">
        <v>246</v>
      </c>
      <c r="E11" s="8">
        <v>829</v>
      </c>
      <c r="F11" s="8">
        <v>329</v>
      </c>
      <c r="G11" s="8">
        <v>66</v>
      </c>
      <c r="H11" s="8">
        <v>42</v>
      </c>
      <c r="I11" s="8">
        <v>47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207</v>
      </c>
      <c r="D12" s="8">
        <v>75</v>
      </c>
      <c r="E12" s="8">
        <v>64</v>
      </c>
      <c r="F12" s="8">
        <v>45</v>
      </c>
      <c r="G12" s="8">
        <v>8</v>
      </c>
      <c r="H12" s="8">
        <v>6</v>
      </c>
      <c r="I12" s="8">
        <v>9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353</v>
      </c>
      <c r="D13" s="8">
        <v>154</v>
      </c>
      <c r="E13" s="8">
        <v>96</v>
      </c>
      <c r="F13" s="8">
        <v>64</v>
      </c>
      <c r="G13" s="8">
        <v>13</v>
      </c>
      <c r="H13" s="8">
        <v>12</v>
      </c>
      <c r="I13" s="8">
        <v>14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2811</v>
      </c>
      <c r="D14" s="11">
        <v>8</v>
      </c>
      <c r="E14" s="11">
        <v>1551</v>
      </c>
      <c r="F14" s="11">
        <v>812</v>
      </c>
      <c r="G14" s="11">
        <v>269</v>
      </c>
      <c r="H14" s="11">
        <v>87</v>
      </c>
      <c r="I14" s="11">
        <v>84</v>
      </c>
    </row>
    <row r="15" spans="1:14" ht="11.65" customHeight="1" x14ac:dyDescent="0.2">
      <c r="A15" s="21" t="s">
        <v>155</v>
      </c>
      <c r="B15" s="10" t="s">
        <v>12</v>
      </c>
      <c r="C15" s="8">
        <v>1904</v>
      </c>
      <c r="D15" s="8">
        <v>4</v>
      </c>
      <c r="E15" s="8">
        <v>1087</v>
      </c>
      <c r="F15" s="8">
        <v>505</v>
      </c>
      <c r="G15" s="8">
        <v>192</v>
      </c>
      <c r="H15" s="8">
        <v>52</v>
      </c>
      <c r="I15" s="8">
        <v>64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196</v>
      </c>
      <c r="D16" s="8" t="s">
        <v>20</v>
      </c>
      <c r="E16" s="8">
        <v>110</v>
      </c>
      <c r="F16" s="8">
        <v>65</v>
      </c>
      <c r="G16" s="8">
        <v>11</v>
      </c>
      <c r="H16" s="8">
        <v>5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711</v>
      </c>
      <c r="D17" s="13">
        <v>4</v>
      </c>
      <c r="E17" s="13">
        <v>354</v>
      </c>
      <c r="F17" s="13">
        <v>242</v>
      </c>
      <c r="G17" s="13">
        <v>66</v>
      </c>
      <c r="H17" s="13">
        <v>30</v>
      </c>
      <c r="I17" s="13">
        <v>15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20574</v>
      </c>
      <c r="D6" s="11">
        <v>1671</v>
      </c>
      <c r="E6" s="11">
        <v>10270</v>
      </c>
      <c r="F6" s="11">
        <v>6057</v>
      </c>
      <c r="G6" s="11">
        <v>1120</v>
      </c>
      <c r="H6" s="11">
        <v>720</v>
      </c>
      <c r="I6" s="11">
        <v>736</v>
      </c>
    </row>
    <row r="7" spans="1:14" ht="11.65" customHeight="1" x14ac:dyDescent="0.2">
      <c r="A7" s="21" t="s">
        <v>155</v>
      </c>
      <c r="B7" s="10" t="s">
        <v>12</v>
      </c>
      <c r="C7" s="8">
        <v>12258</v>
      </c>
      <c r="D7" s="8">
        <v>690</v>
      </c>
      <c r="E7" s="8">
        <v>6964</v>
      </c>
      <c r="F7" s="8">
        <v>3054</v>
      </c>
      <c r="G7" s="8">
        <v>756</v>
      </c>
      <c r="H7" s="8">
        <v>399</v>
      </c>
      <c r="I7" s="8">
        <v>395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435</v>
      </c>
      <c r="D8" s="8">
        <v>37</v>
      </c>
      <c r="E8" s="8">
        <v>199</v>
      </c>
      <c r="F8" s="8">
        <v>129</v>
      </c>
      <c r="G8" s="8">
        <v>25</v>
      </c>
      <c r="H8" s="8">
        <v>16</v>
      </c>
      <c r="I8" s="8">
        <v>29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7881</v>
      </c>
      <c r="D9" s="8">
        <v>944</v>
      </c>
      <c r="E9" s="8">
        <v>3107</v>
      </c>
      <c r="F9" s="8">
        <v>2874</v>
      </c>
      <c r="G9" s="8">
        <v>339</v>
      </c>
      <c r="H9" s="8">
        <v>305</v>
      </c>
      <c r="I9" s="8">
        <v>312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8935</v>
      </c>
      <c r="D10" s="11">
        <v>1584</v>
      </c>
      <c r="E10" s="11">
        <v>4134</v>
      </c>
      <c r="F10" s="11">
        <v>2204</v>
      </c>
      <c r="G10" s="11">
        <v>359</v>
      </c>
      <c r="H10" s="11">
        <v>296</v>
      </c>
      <c r="I10" s="11">
        <v>358</v>
      </c>
    </row>
    <row r="11" spans="1:14" ht="11.65" customHeight="1" x14ac:dyDescent="0.2">
      <c r="A11" s="21" t="s">
        <v>155</v>
      </c>
      <c r="B11" s="10" t="s">
        <v>12</v>
      </c>
      <c r="C11" s="8">
        <v>5668</v>
      </c>
      <c r="D11" s="8">
        <v>642</v>
      </c>
      <c r="E11" s="8">
        <v>3140</v>
      </c>
      <c r="F11" s="8">
        <v>1254</v>
      </c>
      <c r="G11" s="8">
        <v>266</v>
      </c>
      <c r="H11" s="8">
        <v>173</v>
      </c>
      <c r="I11" s="8">
        <v>193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226</v>
      </c>
      <c r="D12" s="8">
        <v>36</v>
      </c>
      <c r="E12" s="8">
        <v>107</v>
      </c>
      <c r="F12" s="8">
        <v>53</v>
      </c>
      <c r="G12" s="8">
        <v>8</v>
      </c>
      <c r="H12" s="8">
        <v>7</v>
      </c>
      <c r="I12" s="8">
        <v>15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3041</v>
      </c>
      <c r="D13" s="8">
        <v>906</v>
      </c>
      <c r="E13" s="8">
        <v>887</v>
      </c>
      <c r="F13" s="8">
        <v>897</v>
      </c>
      <c r="G13" s="8">
        <v>85</v>
      </c>
      <c r="H13" s="8">
        <v>116</v>
      </c>
      <c r="I13" s="8">
        <v>150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11639</v>
      </c>
      <c r="D14" s="11">
        <v>87</v>
      </c>
      <c r="E14" s="11">
        <v>6136</v>
      </c>
      <c r="F14" s="11">
        <v>3853</v>
      </c>
      <c r="G14" s="11">
        <v>761</v>
      </c>
      <c r="H14" s="11">
        <v>424</v>
      </c>
      <c r="I14" s="11">
        <v>378</v>
      </c>
    </row>
    <row r="15" spans="1:14" ht="11.65" customHeight="1" x14ac:dyDescent="0.2">
      <c r="A15" s="21" t="s">
        <v>155</v>
      </c>
      <c r="B15" s="10" t="s">
        <v>12</v>
      </c>
      <c r="C15" s="8">
        <v>6590</v>
      </c>
      <c r="D15" s="8">
        <v>48</v>
      </c>
      <c r="E15" s="8">
        <v>3824</v>
      </c>
      <c r="F15" s="8">
        <v>1800</v>
      </c>
      <c r="G15" s="8">
        <v>490</v>
      </c>
      <c r="H15" s="8">
        <v>226</v>
      </c>
      <c r="I15" s="8">
        <v>202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209</v>
      </c>
      <c r="D16" s="8">
        <v>1</v>
      </c>
      <c r="E16" s="8">
        <v>92</v>
      </c>
      <c r="F16" s="8">
        <v>76</v>
      </c>
      <c r="G16" s="8">
        <v>17</v>
      </c>
      <c r="H16" s="8">
        <v>9</v>
      </c>
      <c r="I16" s="8">
        <v>14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4840</v>
      </c>
      <c r="D17" s="13">
        <v>38</v>
      </c>
      <c r="E17" s="13">
        <v>2220</v>
      </c>
      <c r="F17" s="13">
        <v>1977</v>
      </c>
      <c r="G17" s="13">
        <v>254</v>
      </c>
      <c r="H17" s="13">
        <v>189</v>
      </c>
      <c r="I17" s="13">
        <v>162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5060</v>
      </c>
      <c r="D6" s="11">
        <v>458</v>
      </c>
      <c r="E6" s="11">
        <v>3014</v>
      </c>
      <c r="F6" s="11">
        <v>990</v>
      </c>
      <c r="G6" s="11">
        <v>258</v>
      </c>
      <c r="H6" s="11">
        <v>165</v>
      </c>
      <c r="I6" s="11">
        <v>175</v>
      </c>
    </row>
    <row r="7" spans="1:14" ht="11.65" customHeight="1" x14ac:dyDescent="0.2">
      <c r="A7" s="21" t="s">
        <v>155</v>
      </c>
      <c r="B7" s="10" t="s">
        <v>12</v>
      </c>
      <c r="C7" s="8">
        <v>3705</v>
      </c>
      <c r="D7" s="8">
        <v>240</v>
      </c>
      <c r="E7" s="8">
        <v>2382</v>
      </c>
      <c r="F7" s="8">
        <v>629</v>
      </c>
      <c r="G7" s="8">
        <v>209</v>
      </c>
      <c r="H7" s="8">
        <v>110</v>
      </c>
      <c r="I7" s="8">
        <v>135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122</v>
      </c>
      <c r="D8" s="8">
        <v>19</v>
      </c>
      <c r="E8" s="8">
        <v>64</v>
      </c>
      <c r="F8" s="8">
        <v>26</v>
      </c>
      <c r="G8" s="8">
        <v>1</v>
      </c>
      <c r="H8" s="8">
        <v>9</v>
      </c>
      <c r="I8" s="8">
        <v>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1233</v>
      </c>
      <c r="D9" s="8">
        <v>199</v>
      </c>
      <c r="E9" s="8">
        <v>568</v>
      </c>
      <c r="F9" s="8">
        <v>335</v>
      </c>
      <c r="G9" s="8">
        <v>48</v>
      </c>
      <c r="H9" s="8">
        <v>46</v>
      </c>
      <c r="I9" s="8">
        <v>37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2197</v>
      </c>
      <c r="D10" s="11">
        <v>438</v>
      </c>
      <c r="E10" s="11">
        <v>1218</v>
      </c>
      <c r="F10" s="11">
        <v>318</v>
      </c>
      <c r="G10" s="11">
        <v>72</v>
      </c>
      <c r="H10" s="11">
        <v>67</v>
      </c>
      <c r="I10" s="11">
        <v>84</v>
      </c>
    </row>
    <row r="11" spans="1:14" ht="11.65" customHeight="1" x14ac:dyDescent="0.2">
      <c r="A11" s="21" t="s">
        <v>155</v>
      </c>
      <c r="B11" s="10" t="s">
        <v>12</v>
      </c>
      <c r="C11" s="8">
        <v>1626</v>
      </c>
      <c r="D11" s="8">
        <v>226</v>
      </c>
      <c r="E11" s="8">
        <v>1023</v>
      </c>
      <c r="F11" s="8">
        <v>208</v>
      </c>
      <c r="G11" s="8">
        <v>63</v>
      </c>
      <c r="H11" s="8">
        <v>43</v>
      </c>
      <c r="I11" s="8">
        <v>63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71</v>
      </c>
      <c r="D12" s="8">
        <v>18</v>
      </c>
      <c r="E12" s="8">
        <v>34</v>
      </c>
      <c r="F12" s="8">
        <v>13</v>
      </c>
      <c r="G12" s="8" t="s">
        <v>20</v>
      </c>
      <c r="H12" s="8">
        <v>4</v>
      </c>
      <c r="I12" s="8">
        <v>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500</v>
      </c>
      <c r="D13" s="8">
        <v>194</v>
      </c>
      <c r="E13" s="8">
        <v>161</v>
      </c>
      <c r="F13" s="8">
        <v>97</v>
      </c>
      <c r="G13" s="8">
        <v>9</v>
      </c>
      <c r="H13" s="8">
        <v>20</v>
      </c>
      <c r="I13" s="8">
        <v>19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2863</v>
      </c>
      <c r="D14" s="11">
        <v>20</v>
      </c>
      <c r="E14" s="11">
        <v>1796</v>
      </c>
      <c r="F14" s="11">
        <v>672</v>
      </c>
      <c r="G14" s="11">
        <v>186</v>
      </c>
      <c r="H14" s="11">
        <v>98</v>
      </c>
      <c r="I14" s="11">
        <v>91</v>
      </c>
    </row>
    <row r="15" spans="1:14" ht="11.65" customHeight="1" x14ac:dyDescent="0.2">
      <c r="A15" s="21" t="s">
        <v>155</v>
      </c>
      <c r="B15" s="10" t="s">
        <v>12</v>
      </c>
      <c r="C15" s="8">
        <v>2079</v>
      </c>
      <c r="D15" s="8">
        <v>14</v>
      </c>
      <c r="E15" s="8">
        <v>1359</v>
      </c>
      <c r="F15" s="8">
        <v>421</v>
      </c>
      <c r="G15" s="8">
        <v>146</v>
      </c>
      <c r="H15" s="8">
        <v>67</v>
      </c>
      <c r="I15" s="8">
        <v>72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51</v>
      </c>
      <c r="D16" s="8">
        <v>1</v>
      </c>
      <c r="E16" s="8">
        <v>30</v>
      </c>
      <c r="F16" s="8">
        <v>13</v>
      </c>
      <c r="G16" s="8">
        <v>1</v>
      </c>
      <c r="H16" s="8">
        <v>5</v>
      </c>
      <c r="I16" s="8">
        <v>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733</v>
      </c>
      <c r="D17" s="13">
        <v>5</v>
      </c>
      <c r="E17" s="13">
        <v>407</v>
      </c>
      <c r="F17" s="13">
        <v>238</v>
      </c>
      <c r="G17" s="13">
        <v>39</v>
      </c>
      <c r="H17" s="13">
        <v>26</v>
      </c>
      <c r="I17" s="13">
        <v>18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7815</v>
      </c>
      <c r="D6" s="11">
        <v>660</v>
      </c>
      <c r="E6" s="11">
        <v>3749</v>
      </c>
      <c r="F6" s="11">
        <v>2238</v>
      </c>
      <c r="G6" s="11">
        <v>616</v>
      </c>
      <c r="H6" s="11">
        <v>276</v>
      </c>
      <c r="I6" s="11">
        <v>276</v>
      </c>
    </row>
    <row r="7" spans="1:14" ht="11.65" customHeight="1" x14ac:dyDescent="0.2">
      <c r="A7" s="21" t="s">
        <v>155</v>
      </c>
      <c r="B7" s="10" t="s">
        <v>12</v>
      </c>
      <c r="C7" s="8">
        <v>5436</v>
      </c>
      <c r="D7" s="8">
        <v>319</v>
      </c>
      <c r="E7" s="8">
        <v>2780</v>
      </c>
      <c r="F7" s="8">
        <v>1508</v>
      </c>
      <c r="G7" s="8">
        <v>455</v>
      </c>
      <c r="H7" s="8">
        <v>189</v>
      </c>
      <c r="I7" s="8">
        <v>185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218</v>
      </c>
      <c r="D8" s="8">
        <v>33</v>
      </c>
      <c r="E8" s="8">
        <v>106</v>
      </c>
      <c r="F8" s="8">
        <v>54</v>
      </c>
      <c r="G8" s="8">
        <v>9</v>
      </c>
      <c r="H8" s="8">
        <v>6</v>
      </c>
      <c r="I8" s="8">
        <v>10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2161</v>
      </c>
      <c r="D9" s="8">
        <v>308</v>
      </c>
      <c r="E9" s="8">
        <v>863</v>
      </c>
      <c r="F9" s="8">
        <v>676</v>
      </c>
      <c r="G9" s="8">
        <v>152</v>
      </c>
      <c r="H9" s="8">
        <v>81</v>
      </c>
      <c r="I9" s="8">
        <v>81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3352</v>
      </c>
      <c r="D10" s="11">
        <v>642</v>
      </c>
      <c r="E10" s="11">
        <v>1476</v>
      </c>
      <c r="F10" s="11">
        <v>845</v>
      </c>
      <c r="G10" s="11">
        <v>138</v>
      </c>
      <c r="H10" s="11">
        <v>111</v>
      </c>
      <c r="I10" s="11">
        <v>140</v>
      </c>
    </row>
    <row r="11" spans="1:14" ht="11.65" customHeight="1" x14ac:dyDescent="0.2">
      <c r="A11" s="21" t="s">
        <v>155</v>
      </c>
      <c r="B11" s="10" t="s">
        <v>12</v>
      </c>
      <c r="C11" s="8">
        <v>2412</v>
      </c>
      <c r="D11" s="8">
        <v>306</v>
      </c>
      <c r="E11" s="8">
        <v>1191</v>
      </c>
      <c r="F11" s="8">
        <v>622</v>
      </c>
      <c r="G11" s="8">
        <v>118</v>
      </c>
      <c r="H11" s="8">
        <v>78</v>
      </c>
      <c r="I11" s="8">
        <v>97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112</v>
      </c>
      <c r="D12" s="8">
        <v>32</v>
      </c>
      <c r="E12" s="8">
        <v>49</v>
      </c>
      <c r="F12" s="8">
        <v>25</v>
      </c>
      <c r="G12" s="8">
        <v>2</v>
      </c>
      <c r="H12" s="8" t="s">
        <v>20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828</v>
      </c>
      <c r="D13" s="8">
        <v>304</v>
      </c>
      <c r="E13" s="8">
        <v>236</v>
      </c>
      <c r="F13" s="8">
        <v>198</v>
      </c>
      <c r="G13" s="8">
        <v>18</v>
      </c>
      <c r="H13" s="8">
        <v>33</v>
      </c>
      <c r="I13" s="8">
        <v>39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4463</v>
      </c>
      <c r="D14" s="11">
        <v>18</v>
      </c>
      <c r="E14" s="11">
        <v>2273</v>
      </c>
      <c r="F14" s="11">
        <v>1393</v>
      </c>
      <c r="G14" s="11">
        <v>478</v>
      </c>
      <c r="H14" s="11">
        <v>165</v>
      </c>
      <c r="I14" s="11">
        <v>136</v>
      </c>
    </row>
    <row r="15" spans="1:14" ht="11.65" customHeight="1" x14ac:dyDescent="0.2">
      <c r="A15" s="21" t="s">
        <v>155</v>
      </c>
      <c r="B15" s="10" t="s">
        <v>12</v>
      </c>
      <c r="C15" s="8">
        <v>3024</v>
      </c>
      <c r="D15" s="8">
        <v>13</v>
      </c>
      <c r="E15" s="8">
        <v>1589</v>
      </c>
      <c r="F15" s="8">
        <v>886</v>
      </c>
      <c r="G15" s="8">
        <v>337</v>
      </c>
      <c r="H15" s="8">
        <v>111</v>
      </c>
      <c r="I15" s="8">
        <v>88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106</v>
      </c>
      <c r="D16" s="8">
        <v>1</v>
      </c>
      <c r="E16" s="8">
        <v>57</v>
      </c>
      <c r="F16" s="8">
        <v>29</v>
      </c>
      <c r="G16" s="8">
        <v>7</v>
      </c>
      <c r="H16" s="8">
        <v>6</v>
      </c>
      <c r="I16" s="8">
        <v>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1333</v>
      </c>
      <c r="D17" s="13">
        <v>4</v>
      </c>
      <c r="E17" s="13">
        <v>627</v>
      </c>
      <c r="F17" s="13">
        <v>478</v>
      </c>
      <c r="G17" s="13">
        <v>134</v>
      </c>
      <c r="H17" s="13">
        <v>48</v>
      </c>
      <c r="I17" s="13">
        <v>42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9916</v>
      </c>
      <c r="D6" s="11">
        <v>853</v>
      </c>
      <c r="E6" s="11">
        <v>4952</v>
      </c>
      <c r="F6" s="11">
        <v>2832</v>
      </c>
      <c r="G6" s="11">
        <v>661</v>
      </c>
      <c r="H6" s="11">
        <v>293</v>
      </c>
      <c r="I6" s="11">
        <v>325</v>
      </c>
    </row>
    <row r="7" spans="1:14" ht="11.65" customHeight="1" x14ac:dyDescent="0.2">
      <c r="A7" s="21" t="s">
        <v>155</v>
      </c>
      <c r="B7" s="10" t="s">
        <v>12</v>
      </c>
      <c r="C7" s="8">
        <v>6391</v>
      </c>
      <c r="D7" s="8">
        <v>397</v>
      </c>
      <c r="E7" s="8">
        <v>3509</v>
      </c>
      <c r="F7" s="8">
        <v>1699</v>
      </c>
      <c r="G7" s="8">
        <v>425</v>
      </c>
      <c r="H7" s="8">
        <v>153</v>
      </c>
      <c r="I7" s="8">
        <v>208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187</v>
      </c>
      <c r="D8" s="8">
        <v>23</v>
      </c>
      <c r="E8" s="8">
        <v>87</v>
      </c>
      <c r="F8" s="8">
        <v>48</v>
      </c>
      <c r="G8" s="8">
        <v>18</v>
      </c>
      <c r="H8" s="8">
        <v>7</v>
      </c>
      <c r="I8" s="8">
        <v>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3338</v>
      </c>
      <c r="D9" s="8">
        <v>433</v>
      </c>
      <c r="E9" s="8">
        <v>1356</v>
      </c>
      <c r="F9" s="8">
        <v>1085</v>
      </c>
      <c r="G9" s="8">
        <v>218</v>
      </c>
      <c r="H9" s="8">
        <v>133</v>
      </c>
      <c r="I9" s="8">
        <v>113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4424</v>
      </c>
      <c r="D10" s="11">
        <v>831</v>
      </c>
      <c r="E10" s="11">
        <v>2097</v>
      </c>
      <c r="F10" s="11">
        <v>1020</v>
      </c>
      <c r="G10" s="11">
        <v>188</v>
      </c>
      <c r="H10" s="11">
        <v>139</v>
      </c>
      <c r="I10" s="11">
        <v>149</v>
      </c>
    </row>
    <row r="11" spans="1:14" ht="11.65" customHeight="1" x14ac:dyDescent="0.2">
      <c r="A11" s="21" t="s">
        <v>155</v>
      </c>
      <c r="B11" s="10" t="s">
        <v>12</v>
      </c>
      <c r="C11" s="8">
        <v>3043</v>
      </c>
      <c r="D11" s="8">
        <v>388</v>
      </c>
      <c r="E11" s="8">
        <v>1675</v>
      </c>
      <c r="F11" s="8">
        <v>686</v>
      </c>
      <c r="G11" s="8">
        <v>131</v>
      </c>
      <c r="H11" s="8">
        <v>74</v>
      </c>
      <c r="I11" s="8">
        <v>89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92</v>
      </c>
      <c r="D12" s="8">
        <v>22</v>
      </c>
      <c r="E12" s="8">
        <v>39</v>
      </c>
      <c r="F12" s="8">
        <v>19</v>
      </c>
      <c r="G12" s="8">
        <v>6</v>
      </c>
      <c r="H12" s="8">
        <v>4</v>
      </c>
      <c r="I12" s="8">
        <v>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1289</v>
      </c>
      <c r="D13" s="8">
        <v>421</v>
      </c>
      <c r="E13" s="8">
        <v>383</v>
      </c>
      <c r="F13" s="8">
        <v>315</v>
      </c>
      <c r="G13" s="8">
        <v>51</v>
      </c>
      <c r="H13" s="8">
        <v>61</v>
      </c>
      <c r="I13" s="8">
        <v>58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5492</v>
      </c>
      <c r="D14" s="11">
        <v>22</v>
      </c>
      <c r="E14" s="11">
        <v>2855</v>
      </c>
      <c r="F14" s="11">
        <v>1812</v>
      </c>
      <c r="G14" s="11">
        <v>473</v>
      </c>
      <c r="H14" s="11">
        <v>154</v>
      </c>
      <c r="I14" s="11">
        <v>176</v>
      </c>
    </row>
    <row r="15" spans="1:14" ht="11.65" customHeight="1" x14ac:dyDescent="0.2">
      <c r="A15" s="21" t="s">
        <v>155</v>
      </c>
      <c r="B15" s="10" t="s">
        <v>12</v>
      </c>
      <c r="C15" s="8">
        <v>3348</v>
      </c>
      <c r="D15" s="8">
        <v>9</v>
      </c>
      <c r="E15" s="8">
        <v>1834</v>
      </c>
      <c r="F15" s="8">
        <v>1013</v>
      </c>
      <c r="G15" s="8">
        <v>294</v>
      </c>
      <c r="H15" s="8">
        <v>79</v>
      </c>
      <c r="I15" s="8">
        <v>119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95</v>
      </c>
      <c r="D16" s="8">
        <v>1</v>
      </c>
      <c r="E16" s="8">
        <v>48</v>
      </c>
      <c r="F16" s="8">
        <v>29</v>
      </c>
      <c r="G16" s="8">
        <v>12</v>
      </c>
      <c r="H16" s="8">
        <v>3</v>
      </c>
      <c r="I16" s="8">
        <v>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2049</v>
      </c>
      <c r="D17" s="13">
        <v>12</v>
      </c>
      <c r="E17" s="13">
        <v>973</v>
      </c>
      <c r="F17" s="13">
        <v>770</v>
      </c>
      <c r="G17" s="13">
        <v>167</v>
      </c>
      <c r="H17" s="13">
        <v>72</v>
      </c>
      <c r="I17" s="13">
        <v>55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1537</v>
      </c>
      <c r="D6" s="11">
        <v>151</v>
      </c>
      <c r="E6" s="11">
        <v>900</v>
      </c>
      <c r="F6" s="11">
        <v>303</v>
      </c>
      <c r="G6" s="11">
        <v>79</v>
      </c>
      <c r="H6" s="11">
        <v>54</v>
      </c>
      <c r="I6" s="11">
        <v>50</v>
      </c>
    </row>
    <row r="7" spans="1:14" ht="11.65" customHeight="1" x14ac:dyDescent="0.2">
      <c r="A7" s="21" t="s">
        <v>155</v>
      </c>
      <c r="B7" s="10" t="s">
        <v>12</v>
      </c>
      <c r="C7" s="8">
        <v>1206</v>
      </c>
      <c r="D7" s="8">
        <v>88</v>
      </c>
      <c r="E7" s="8">
        <v>762</v>
      </c>
      <c r="F7" s="8">
        <v>216</v>
      </c>
      <c r="G7" s="8">
        <v>62</v>
      </c>
      <c r="H7" s="8">
        <v>39</v>
      </c>
      <c r="I7" s="8">
        <v>39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27</v>
      </c>
      <c r="D8" s="8" t="s">
        <v>20</v>
      </c>
      <c r="E8" s="8">
        <v>20</v>
      </c>
      <c r="F8" s="8">
        <v>6</v>
      </c>
      <c r="G8" s="8">
        <v>1</v>
      </c>
      <c r="H8" s="8" t="s">
        <v>20</v>
      </c>
      <c r="I8" s="8" t="s">
        <v>20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304</v>
      </c>
      <c r="D9" s="8">
        <v>63</v>
      </c>
      <c r="E9" s="8">
        <v>118</v>
      </c>
      <c r="F9" s="8">
        <v>81</v>
      </c>
      <c r="G9" s="8">
        <v>16</v>
      </c>
      <c r="H9" s="8">
        <v>15</v>
      </c>
      <c r="I9" s="8">
        <v>11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638</v>
      </c>
      <c r="D10" s="11">
        <v>137</v>
      </c>
      <c r="E10" s="11">
        <v>328</v>
      </c>
      <c r="F10" s="11">
        <v>98</v>
      </c>
      <c r="G10" s="11">
        <v>22</v>
      </c>
      <c r="H10" s="11">
        <v>30</v>
      </c>
      <c r="I10" s="11">
        <v>23</v>
      </c>
    </row>
    <row r="11" spans="1:14" ht="11.65" customHeight="1" x14ac:dyDescent="0.2">
      <c r="A11" s="21" t="s">
        <v>155</v>
      </c>
      <c r="B11" s="10" t="s">
        <v>12</v>
      </c>
      <c r="C11" s="8">
        <v>509</v>
      </c>
      <c r="D11" s="8">
        <v>78</v>
      </c>
      <c r="E11" s="8">
        <v>296</v>
      </c>
      <c r="F11" s="8">
        <v>77</v>
      </c>
      <c r="G11" s="8">
        <v>16</v>
      </c>
      <c r="H11" s="8">
        <v>23</v>
      </c>
      <c r="I11" s="8">
        <v>19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</v>
      </c>
      <c r="D12" s="8" t="s">
        <v>20</v>
      </c>
      <c r="E12" s="8">
        <v>7</v>
      </c>
      <c r="F12" s="8">
        <v>4</v>
      </c>
      <c r="G12" s="8" t="s">
        <v>20</v>
      </c>
      <c r="H12" s="8" t="s">
        <v>20</v>
      </c>
      <c r="I12" s="8" t="s">
        <v>20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118</v>
      </c>
      <c r="D13" s="8">
        <v>59</v>
      </c>
      <c r="E13" s="8">
        <v>25</v>
      </c>
      <c r="F13" s="8">
        <v>17</v>
      </c>
      <c r="G13" s="8">
        <v>6</v>
      </c>
      <c r="H13" s="8">
        <v>7</v>
      </c>
      <c r="I13" s="8">
        <v>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899</v>
      </c>
      <c r="D14" s="11">
        <v>14</v>
      </c>
      <c r="E14" s="11">
        <v>572</v>
      </c>
      <c r="F14" s="11">
        <v>205</v>
      </c>
      <c r="G14" s="11">
        <v>57</v>
      </c>
      <c r="H14" s="11">
        <v>24</v>
      </c>
      <c r="I14" s="11">
        <v>27</v>
      </c>
    </row>
    <row r="15" spans="1:14" ht="11.65" customHeight="1" x14ac:dyDescent="0.2">
      <c r="A15" s="21" t="s">
        <v>155</v>
      </c>
      <c r="B15" s="10" t="s">
        <v>12</v>
      </c>
      <c r="C15" s="8">
        <v>697</v>
      </c>
      <c r="D15" s="8">
        <v>10</v>
      </c>
      <c r="E15" s="8">
        <v>466</v>
      </c>
      <c r="F15" s="8">
        <v>139</v>
      </c>
      <c r="G15" s="8">
        <v>46</v>
      </c>
      <c r="H15" s="8">
        <v>16</v>
      </c>
      <c r="I15" s="8">
        <v>20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16</v>
      </c>
      <c r="D16" s="8" t="s">
        <v>20</v>
      </c>
      <c r="E16" s="8">
        <v>13</v>
      </c>
      <c r="F16" s="8">
        <v>2</v>
      </c>
      <c r="G16" s="8">
        <v>1</v>
      </c>
      <c r="H16" s="8" t="s">
        <v>20</v>
      </c>
      <c r="I16" s="8" t="s">
        <v>20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186</v>
      </c>
      <c r="D17" s="13">
        <v>4</v>
      </c>
      <c r="E17" s="13">
        <v>93</v>
      </c>
      <c r="F17" s="13">
        <v>64</v>
      </c>
      <c r="G17" s="13">
        <v>10</v>
      </c>
      <c r="H17" s="13">
        <v>8</v>
      </c>
      <c r="I17" s="13">
        <v>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10719</v>
      </c>
      <c r="D6" s="11">
        <v>1098</v>
      </c>
      <c r="E6" s="11">
        <v>5329</v>
      </c>
      <c r="F6" s="11">
        <v>2958</v>
      </c>
      <c r="G6" s="11">
        <v>622</v>
      </c>
      <c r="H6" s="11">
        <v>372</v>
      </c>
      <c r="I6" s="11">
        <v>340</v>
      </c>
    </row>
    <row r="7" spans="1:14" ht="11.65" customHeight="1" x14ac:dyDescent="0.2">
      <c r="A7" s="21" t="s">
        <v>155</v>
      </c>
      <c r="B7" s="10" t="s">
        <v>12</v>
      </c>
      <c r="C7" s="8">
        <v>6186</v>
      </c>
      <c r="D7" s="8">
        <v>420</v>
      </c>
      <c r="E7" s="8">
        <v>3463</v>
      </c>
      <c r="F7" s="8">
        <v>1544</v>
      </c>
      <c r="G7" s="8">
        <v>390</v>
      </c>
      <c r="H7" s="8">
        <v>196</v>
      </c>
      <c r="I7" s="8">
        <v>173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204</v>
      </c>
      <c r="D8" s="8">
        <v>27</v>
      </c>
      <c r="E8" s="8">
        <v>100</v>
      </c>
      <c r="F8" s="8">
        <v>38</v>
      </c>
      <c r="G8" s="8">
        <v>15</v>
      </c>
      <c r="H8" s="8">
        <v>12</v>
      </c>
      <c r="I8" s="8">
        <v>12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4329</v>
      </c>
      <c r="D9" s="8">
        <v>651</v>
      </c>
      <c r="E9" s="8">
        <v>1766</v>
      </c>
      <c r="F9" s="8">
        <v>1376</v>
      </c>
      <c r="G9" s="8">
        <v>217</v>
      </c>
      <c r="H9" s="8">
        <v>164</v>
      </c>
      <c r="I9" s="8">
        <v>155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4700</v>
      </c>
      <c r="D10" s="11">
        <v>1061</v>
      </c>
      <c r="E10" s="11">
        <v>2146</v>
      </c>
      <c r="F10" s="11">
        <v>995</v>
      </c>
      <c r="G10" s="11">
        <v>165</v>
      </c>
      <c r="H10" s="11">
        <v>165</v>
      </c>
      <c r="I10" s="11">
        <v>168</v>
      </c>
    </row>
    <row r="11" spans="1:14" ht="11.65" customHeight="1" x14ac:dyDescent="0.2">
      <c r="A11" s="21" t="s">
        <v>155</v>
      </c>
      <c r="B11" s="10" t="s">
        <v>12</v>
      </c>
      <c r="C11" s="8">
        <v>2921</v>
      </c>
      <c r="D11" s="8">
        <v>401</v>
      </c>
      <c r="E11" s="8">
        <v>1628</v>
      </c>
      <c r="F11" s="8">
        <v>593</v>
      </c>
      <c r="G11" s="8">
        <v>117</v>
      </c>
      <c r="H11" s="8">
        <v>89</v>
      </c>
      <c r="I11" s="8">
        <v>93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101</v>
      </c>
      <c r="D12" s="8">
        <v>26</v>
      </c>
      <c r="E12" s="8">
        <v>42</v>
      </c>
      <c r="F12" s="8">
        <v>15</v>
      </c>
      <c r="G12" s="8">
        <v>5</v>
      </c>
      <c r="H12" s="8">
        <v>6</v>
      </c>
      <c r="I12" s="8">
        <v>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1678</v>
      </c>
      <c r="D13" s="8">
        <v>634</v>
      </c>
      <c r="E13" s="8">
        <v>476</v>
      </c>
      <c r="F13" s="8">
        <v>387</v>
      </c>
      <c r="G13" s="8">
        <v>43</v>
      </c>
      <c r="H13" s="8">
        <v>70</v>
      </c>
      <c r="I13" s="8">
        <v>68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6019</v>
      </c>
      <c r="D14" s="11">
        <v>37</v>
      </c>
      <c r="E14" s="11">
        <v>3183</v>
      </c>
      <c r="F14" s="11">
        <v>1963</v>
      </c>
      <c r="G14" s="11">
        <v>457</v>
      </c>
      <c r="H14" s="11">
        <v>207</v>
      </c>
      <c r="I14" s="11">
        <v>172</v>
      </c>
    </row>
    <row r="15" spans="1:14" ht="11.65" customHeight="1" x14ac:dyDescent="0.2">
      <c r="A15" s="21" t="s">
        <v>155</v>
      </c>
      <c r="B15" s="10" t="s">
        <v>12</v>
      </c>
      <c r="C15" s="8">
        <v>3265</v>
      </c>
      <c r="D15" s="8">
        <v>19</v>
      </c>
      <c r="E15" s="8">
        <v>1835</v>
      </c>
      <c r="F15" s="8">
        <v>951</v>
      </c>
      <c r="G15" s="8">
        <v>273</v>
      </c>
      <c r="H15" s="8">
        <v>107</v>
      </c>
      <c r="I15" s="8">
        <v>80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103</v>
      </c>
      <c r="D16" s="8">
        <v>1</v>
      </c>
      <c r="E16" s="8">
        <v>58</v>
      </c>
      <c r="F16" s="8">
        <v>23</v>
      </c>
      <c r="G16" s="8">
        <v>10</v>
      </c>
      <c r="H16" s="8">
        <v>6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2651</v>
      </c>
      <c r="D17" s="13">
        <v>17</v>
      </c>
      <c r="E17" s="13">
        <v>1290</v>
      </c>
      <c r="F17" s="13">
        <v>989</v>
      </c>
      <c r="G17" s="13">
        <v>174</v>
      </c>
      <c r="H17" s="13">
        <v>94</v>
      </c>
      <c r="I17" s="13">
        <v>87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5698</v>
      </c>
      <c r="D6" s="11">
        <v>533</v>
      </c>
      <c r="E6" s="11">
        <v>3007</v>
      </c>
      <c r="F6" s="11">
        <v>1423</v>
      </c>
      <c r="G6" s="11">
        <v>370</v>
      </c>
      <c r="H6" s="11">
        <v>177</v>
      </c>
      <c r="I6" s="11">
        <v>188</v>
      </c>
    </row>
    <row r="7" spans="1:14" ht="11.65" customHeight="1" x14ac:dyDescent="0.2">
      <c r="A7" s="21" t="s">
        <v>155</v>
      </c>
      <c r="B7" s="10" t="s">
        <v>12</v>
      </c>
      <c r="C7" s="8">
        <v>3898</v>
      </c>
      <c r="D7" s="8">
        <v>245</v>
      </c>
      <c r="E7" s="8">
        <v>2342</v>
      </c>
      <c r="F7" s="8">
        <v>830</v>
      </c>
      <c r="G7" s="8">
        <v>251</v>
      </c>
      <c r="H7" s="8">
        <v>109</v>
      </c>
      <c r="I7" s="8">
        <v>121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198</v>
      </c>
      <c r="D8" s="8">
        <v>33</v>
      </c>
      <c r="E8" s="8">
        <v>81</v>
      </c>
      <c r="F8" s="8">
        <v>58</v>
      </c>
      <c r="G8" s="8">
        <v>13</v>
      </c>
      <c r="H8" s="8">
        <v>4</v>
      </c>
      <c r="I8" s="8">
        <v>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1602</v>
      </c>
      <c r="D9" s="8">
        <v>255</v>
      </c>
      <c r="E9" s="8">
        <v>584</v>
      </c>
      <c r="F9" s="8">
        <v>535</v>
      </c>
      <c r="G9" s="8">
        <v>106</v>
      </c>
      <c r="H9" s="8">
        <v>64</v>
      </c>
      <c r="I9" s="8">
        <v>58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2502</v>
      </c>
      <c r="D10" s="11">
        <v>518</v>
      </c>
      <c r="E10" s="11">
        <v>1223</v>
      </c>
      <c r="F10" s="11">
        <v>500</v>
      </c>
      <c r="G10" s="11">
        <v>111</v>
      </c>
      <c r="H10" s="11">
        <v>71</v>
      </c>
      <c r="I10" s="11">
        <v>79</v>
      </c>
    </row>
    <row r="11" spans="1:14" ht="11.65" customHeight="1" x14ac:dyDescent="0.2">
      <c r="A11" s="21" t="s">
        <v>155</v>
      </c>
      <c r="B11" s="10" t="s">
        <v>12</v>
      </c>
      <c r="C11" s="8">
        <v>1763</v>
      </c>
      <c r="D11" s="8">
        <v>239</v>
      </c>
      <c r="E11" s="8">
        <v>1056</v>
      </c>
      <c r="F11" s="8">
        <v>294</v>
      </c>
      <c r="G11" s="8">
        <v>76</v>
      </c>
      <c r="H11" s="8">
        <v>43</v>
      </c>
      <c r="I11" s="8">
        <v>55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94</v>
      </c>
      <c r="D12" s="8">
        <v>32</v>
      </c>
      <c r="E12" s="8">
        <v>29</v>
      </c>
      <c r="F12" s="8">
        <v>20</v>
      </c>
      <c r="G12" s="8">
        <v>6</v>
      </c>
      <c r="H12" s="8">
        <v>3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645</v>
      </c>
      <c r="D13" s="8">
        <v>247</v>
      </c>
      <c r="E13" s="8">
        <v>138</v>
      </c>
      <c r="F13" s="8">
        <v>186</v>
      </c>
      <c r="G13" s="8">
        <v>29</v>
      </c>
      <c r="H13" s="8">
        <v>25</v>
      </c>
      <c r="I13" s="8">
        <v>20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3196</v>
      </c>
      <c r="D14" s="11">
        <v>15</v>
      </c>
      <c r="E14" s="11">
        <v>1784</v>
      </c>
      <c r="F14" s="11">
        <v>923</v>
      </c>
      <c r="G14" s="11">
        <v>259</v>
      </c>
      <c r="H14" s="11">
        <v>106</v>
      </c>
      <c r="I14" s="11">
        <v>109</v>
      </c>
    </row>
    <row r="15" spans="1:14" ht="11.65" customHeight="1" x14ac:dyDescent="0.2">
      <c r="A15" s="21" t="s">
        <v>155</v>
      </c>
      <c r="B15" s="10" t="s">
        <v>12</v>
      </c>
      <c r="C15" s="8">
        <v>2135</v>
      </c>
      <c r="D15" s="8">
        <v>6</v>
      </c>
      <c r="E15" s="8">
        <v>1286</v>
      </c>
      <c r="F15" s="8">
        <v>536</v>
      </c>
      <c r="G15" s="8">
        <v>175</v>
      </c>
      <c r="H15" s="8">
        <v>66</v>
      </c>
      <c r="I15" s="8">
        <v>66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104</v>
      </c>
      <c r="D16" s="8">
        <v>1</v>
      </c>
      <c r="E16" s="8">
        <v>52</v>
      </c>
      <c r="F16" s="8">
        <v>38</v>
      </c>
      <c r="G16" s="8">
        <v>7</v>
      </c>
      <c r="H16" s="8">
        <v>1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957</v>
      </c>
      <c r="D17" s="13">
        <v>8</v>
      </c>
      <c r="E17" s="13">
        <v>446</v>
      </c>
      <c r="F17" s="13">
        <v>349</v>
      </c>
      <c r="G17" s="13">
        <v>77</v>
      </c>
      <c r="H17" s="13">
        <v>39</v>
      </c>
      <c r="I17" s="13">
        <v>38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8959</v>
      </c>
      <c r="D6" s="11">
        <v>712</v>
      </c>
      <c r="E6" s="11">
        <v>5058</v>
      </c>
      <c r="F6" s="11">
        <v>2192</v>
      </c>
      <c r="G6" s="11">
        <v>461</v>
      </c>
      <c r="H6" s="11">
        <v>292</v>
      </c>
      <c r="I6" s="11">
        <v>244</v>
      </c>
    </row>
    <row r="7" spans="1:14" ht="11.65" customHeight="1" x14ac:dyDescent="0.2">
      <c r="A7" s="21" t="s">
        <v>155</v>
      </c>
      <c r="B7" s="10" t="s">
        <v>12</v>
      </c>
      <c r="C7" s="8">
        <v>6133</v>
      </c>
      <c r="D7" s="8">
        <v>359</v>
      </c>
      <c r="E7" s="8">
        <v>3763</v>
      </c>
      <c r="F7" s="8">
        <v>1342</v>
      </c>
      <c r="G7" s="8">
        <v>325</v>
      </c>
      <c r="H7" s="8">
        <v>195</v>
      </c>
      <c r="I7" s="8">
        <v>149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307</v>
      </c>
      <c r="D8" s="8">
        <v>41</v>
      </c>
      <c r="E8" s="8">
        <v>163</v>
      </c>
      <c r="F8" s="8">
        <v>74</v>
      </c>
      <c r="G8" s="8">
        <v>8</v>
      </c>
      <c r="H8" s="8">
        <v>7</v>
      </c>
      <c r="I8" s="8">
        <v>14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2519</v>
      </c>
      <c r="D9" s="8">
        <v>312</v>
      </c>
      <c r="E9" s="8">
        <v>1132</v>
      </c>
      <c r="F9" s="8">
        <v>776</v>
      </c>
      <c r="G9" s="8">
        <v>128</v>
      </c>
      <c r="H9" s="8">
        <v>90</v>
      </c>
      <c r="I9" s="8">
        <v>81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4092</v>
      </c>
      <c r="D10" s="11">
        <v>677</v>
      </c>
      <c r="E10" s="11">
        <v>2126</v>
      </c>
      <c r="F10" s="11">
        <v>882</v>
      </c>
      <c r="G10" s="11">
        <v>148</v>
      </c>
      <c r="H10" s="11">
        <v>151</v>
      </c>
      <c r="I10" s="11">
        <v>108</v>
      </c>
    </row>
    <row r="11" spans="1:14" ht="11.65" customHeight="1" x14ac:dyDescent="0.2">
      <c r="A11" s="21" t="s">
        <v>155</v>
      </c>
      <c r="B11" s="10" t="s">
        <v>12</v>
      </c>
      <c r="C11" s="8">
        <v>2823</v>
      </c>
      <c r="D11" s="8">
        <v>341</v>
      </c>
      <c r="E11" s="8">
        <v>1640</v>
      </c>
      <c r="F11" s="8">
        <v>563</v>
      </c>
      <c r="G11" s="8">
        <v>105</v>
      </c>
      <c r="H11" s="8">
        <v>102</v>
      </c>
      <c r="I11" s="8">
        <v>72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173</v>
      </c>
      <c r="D12" s="8">
        <v>40</v>
      </c>
      <c r="E12" s="8">
        <v>75</v>
      </c>
      <c r="F12" s="8">
        <v>44</v>
      </c>
      <c r="G12" s="8">
        <v>2</v>
      </c>
      <c r="H12" s="8">
        <v>4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1096</v>
      </c>
      <c r="D13" s="8">
        <v>296</v>
      </c>
      <c r="E13" s="8">
        <v>411</v>
      </c>
      <c r="F13" s="8">
        <v>275</v>
      </c>
      <c r="G13" s="8">
        <v>41</v>
      </c>
      <c r="H13" s="8">
        <v>45</v>
      </c>
      <c r="I13" s="8">
        <v>28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4867</v>
      </c>
      <c r="D14" s="11">
        <v>35</v>
      </c>
      <c r="E14" s="11">
        <v>2932</v>
      </c>
      <c r="F14" s="11">
        <v>1310</v>
      </c>
      <c r="G14" s="11">
        <v>313</v>
      </c>
      <c r="H14" s="11">
        <v>141</v>
      </c>
      <c r="I14" s="11">
        <v>136</v>
      </c>
    </row>
    <row r="15" spans="1:14" ht="11.65" customHeight="1" x14ac:dyDescent="0.2">
      <c r="A15" s="21" t="s">
        <v>155</v>
      </c>
      <c r="B15" s="10" t="s">
        <v>12</v>
      </c>
      <c r="C15" s="8">
        <v>3310</v>
      </c>
      <c r="D15" s="8">
        <v>18</v>
      </c>
      <c r="E15" s="8">
        <v>2123</v>
      </c>
      <c r="F15" s="8">
        <v>779</v>
      </c>
      <c r="G15" s="8">
        <v>220</v>
      </c>
      <c r="H15" s="8">
        <v>93</v>
      </c>
      <c r="I15" s="8">
        <v>77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134</v>
      </c>
      <c r="D16" s="8">
        <v>1</v>
      </c>
      <c r="E16" s="8">
        <v>88</v>
      </c>
      <c r="F16" s="8">
        <v>30</v>
      </c>
      <c r="G16" s="8">
        <v>6</v>
      </c>
      <c r="H16" s="8">
        <v>3</v>
      </c>
      <c r="I16" s="8">
        <v>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1423</v>
      </c>
      <c r="D17" s="13">
        <v>16</v>
      </c>
      <c r="E17" s="13">
        <v>721</v>
      </c>
      <c r="F17" s="13">
        <v>501</v>
      </c>
      <c r="G17" s="13">
        <v>87</v>
      </c>
      <c r="H17" s="13">
        <v>45</v>
      </c>
      <c r="I17" s="13">
        <v>53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69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2221</v>
      </c>
      <c r="D6" s="11">
        <v>126</v>
      </c>
      <c r="E6" s="11">
        <v>1274</v>
      </c>
      <c r="F6" s="11">
        <v>566</v>
      </c>
      <c r="G6" s="11">
        <v>97</v>
      </c>
      <c r="H6" s="11">
        <v>73</v>
      </c>
      <c r="I6" s="11">
        <v>85</v>
      </c>
    </row>
    <row r="7" spans="1:14" ht="11.65" customHeight="1" x14ac:dyDescent="0.2">
      <c r="A7" s="21" t="s">
        <v>155</v>
      </c>
      <c r="B7" s="10" t="s">
        <v>12</v>
      </c>
      <c r="C7" s="8">
        <v>1425</v>
      </c>
      <c r="D7" s="8">
        <v>57</v>
      </c>
      <c r="E7" s="8">
        <v>951</v>
      </c>
      <c r="F7" s="8">
        <v>255</v>
      </c>
      <c r="G7" s="8">
        <v>65</v>
      </c>
      <c r="H7" s="8">
        <v>42</v>
      </c>
      <c r="I7" s="8">
        <v>55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59</v>
      </c>
      <c r="D8" s="8">
        <v>4</v>
      </c>
      <c r="E8" s="8">
        <v>35</v>
      </c>
      <c r="F8" s="8">
        <v>13</v>
      </c>
      <c r="G8" s="8">
        <v>4</v>
      </c>
      <c r="H8" s="8">
        <v>2</v>
      </c>
      <c r="I8" s="8">
        <v>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737</v>
      </c>
      <c r="D9" s="8">
        <v>65</v>
      </c>
      <c r="E9" s="8">
        <v>288</v>
      </c>
      <c r="F9" s="8">
        <v>298</v>
      </c>
      <c r="G9" s="8">
        <v>28</v>
      </c>
      <c r="H9" s="8">
        <v>29</v>
      </c>
      <c r="I9" s="8">
        <v>29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946</v>
      </c>
      <c r="D10" s="11">
        <v>118</v>
      </c>
      <c r="E10" s="11">
        <v>547</v>
      </c>
      <c r="F10" s="11">
        <v>182</v>
      </c>
      <c r="G10" s="11">
        <v>27</v>
      </c>
      <c r="H10" s="11">
        <v>28</v>
      </c>
      <c r="I10" s="11">
        <v>44</v>
      </c>
    </row>
    <row r="11" spans="1:14" ht="11.65" customHeight="1" x14ac:dyDescent="0.2">
      <c r="A11" s="21" t="s">
        <v>155</v>
      </c>
      <c r="B11" s="10" t="s">
        <v>12</v>
      </c>
      <c r="C11" s="8">
        <v>658</v>
      </c>
      <c r="D11" s="8">
        <v>52</v>
      </c>
      <c r="E11" s="8">
        <v>445</v>
      </c>
      <c r="F11" s="8">
        <v>93</v>
      </c>
      <c r="G11" s="8">
        <v>18</v>
      </c>
      <c r="H11" s="8">
        <v>19</v>
      </c>
      <c r="I11" s="8">
        <v>31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26</v>
      </c>
      <c r="D12" s="8">
        <v>4</v>
      </c>
      <c r="E12" s="8">
        <v>16</v>
      </c>
      <c r="F12" s="8">
        <v>3</v>
      </c>
      <c r="G12" s="8">
        <v>1</v>
      </c>
      <c r="H12" s="8">
        <v>1</v>
      </c>
      <c r="I12" s="8">
        <v>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262</v>
      </c>
      <c r="D13" s="8">
        <v>62</v>
      </c>
      <c r="E13" s="8">
        <v>86</v>
      </c>
      <c r="F13" s="8">
        <v>86</v>
      </c>
      <c r="G13" s="8">
        <v>8</v>
      </c>
      <c r="H13" s="8">
        <v>8</v>
      </c>
      <c r="I13" s="8">
        <v>12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1275</v>
      </c>
      <c r="D14" s="11">
        <v>8</v>
      </c>
      <c r="E14" s="11">
        <v>727</v>
      </c>
      <c r="F14" s="11">
        <v>384</v>
      </c>
      <c r="G14" s="11">
        <v>70</v>
      </c>
      <c r="H14" s="11">
        <v>45</v>
      </c>
      <c r="I14" s="11">
        <v>41</v>
      </c>
    </row>
    <row r="15" spans="1:14" ht="11.65" customHeight="1" x14ac:dyDescent="0.2">
      <c r="A15" s="21" t="s">
        <v>155</v>
      </c>
      <c r="B15" s="10" t="s">
        <v>12</v>
      </c>
      <c r="C15" s="8">
        <v>767</v>
      </c>
      <c r="D15" s="8">
        <v>5</v>
      </c>
      <c r="E15" s="8">
        <v>506</v>
      </c>
      <c r="F15" s="8">
        <v>162</v>
      </c>
      <c r="G15" s="8">
        <v>47</v>
      </c>
      <c r="H15" s="8">
        <v>23</v>
      </c>
      <c r="I15" s="8">
        <v>24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33</v>
      </c>
      <c r="D16" s="8" t="s">
        <v>20</v>
      </c>
      <c r="E16" s="8">
        <v>19</v>
      </c>
      <c r="F16" s="8">
        <v>10</v>
      </c>
      <c r="G16" s="8">
        <v>3</v>
      </c>
      <c r="H16" s="8">
        <v>1</v>
      </c>
      <c r="I16" s="8" t="s">
        <v>20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475</v>
      </c>
      <c r="D17" s="13">
        <v>3</v>
      </c>
      <c r="E17" s="13">
        <v>202</v>
      </c>
      <c r="F17" s="13">
        <v>212</v>
      </c>
      <c r="G17" s="13">
        <v>20</v>
      </c>
      <c r="H17" s="13">
        <v>21</v>
      </c>
      <c r="I17" s="13">
        <v>17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6863</v>
      </c>
      <c r="D6" s="11">
        <v>568</v>
      </c>
      <c r="E6" s="11">
        <v>3454</v>
      </c>
      <c r="F6" s="11">
        <v>1932</v>
      </c>
      <c r="G6" s="11">
        <v>391</v>
      </c>
      <c r="H6" s="11">
        <v>253</v>
      </c>
      <c r="I6" s="11">
        <v>265</v>
      </c>
    </row>
    <row r="7" spans="1:14" ht="11.65" customHeight="1" x14ac:dyDescent="0.2">
      <c r="A7" s="21" t="s">
        <v>155</v>
      </c>
      <c r="B7" s="10" t="s">
        <v>12</v>
      </c>
      <c r="C7" s="8">
        <v>4269</v>
      </c>
      <c r="D7" s="8">
        <v>249</v>
      </c>
      <c r="E7" s="8">
        <v>2409</v>
      </c>
      <c r="F7" s="8">
        <v>1051</v>
      </c>
      <c r="G7" s="8">
        <v>271</v>
      </c>
      <c r="H7" s="8">
        <v>153</v>
      </c>
      <c r="I7" s="8">
        <v>136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185</v>
      </c>
      <c r="D8" s="8">
        <v>21</v>
      </c>
      <c r="E8" s="8">
        <v>92</v>
      </c>
      <c r="F8" s="8">
        <v>45</v>
      </c>
      <c r="G8" s="8">
        <v>6</v>
      </c>
      <c r="H8" s="8">
        <v>9</v>
      </c>
      <c r="I8" s="8">
        <v>12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2409</v>
      </c>
      <c r="D9" s="8">
        <v>298</v>
      </c>
      <c r="E9" s="8">
        <v>953</v>
      </c>
      <c r="F9" s="8">
        <v>836</v>
      </c>
      <c r="G9" s="8">
        <v>114</v>
      </c>
      <c r="H9" s="8">
        <v>91</v>
      </c>
      <c r="I9" s="8">
        <v>117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2958</v>
      </c>
      <c r="D10" s="11">
        <v>541</v>
      </c>
      <c r="E10" s="11">
        <v>1440</v>
      </c>
      <c r="F10" s="11">
        <v>637</v>
      </c>
      <c r="G10" s="11">
        <v>104</v>
      </c>
      <c r="H10" s="11">
        <v>107</v>
      </c>
      <c r="I10" s="11">
        <v>129</v>
      </c>
    </row>
    <row r="11" spans="1:14" ht="11.65" customHeight="1" x14ac:dyDescent="0.2">
      <c r="A11" s="21" t="s">
        <v>155</v>
      </c>
      <c r="B11" s="10" t="s">
        <v>12</v>
      </c>
      <c r="C11" s="8">
        <v>1900</v>
      </c>
      <c r="D11" s="8">
        <v>231</v>
      </c>
      <c r="E11" s="8">
        <v>1094</v>
      </c>
      <c r="F11" s="8">
        <v>382</v>
      </c>
      <c r="G11" s="8">
        <v>68</v>
      </c>
      <c r="H11" s="8">
        <v>63</v>
      </c>
      <c r="I11" s="8">
        <v>62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106</v>
      </c>
      <c r="D12" s="8">
        <v>19</v>
      </c>
      <c r="E12" s="8">
        <v>48</v>
      </c>
      <c r="F12" s="8">
        <v>23</v>
      </c>
      <c r="G12" s="8">
        <v>2</v>
      </c>
      <c r="H12" s="8">
        <v>4</v>
      </c>
      <c r="I12" s="8">
        <v>10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952</v>
      </c>
      <c r="D13" s="8">
        <v>291</v>
      </c>
      <c r="E13" s="8">
        <v>298</v>
      </c>
      <c r="F13" s="8">
        <v>232</v>
      </c>
      <c r="G13" s="8">
        <v>34</v>
      </c>
      <c r="H13" s="8">
        <v>40</v>
      </c>
      <c r="I13" s="8">
        <v>57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3905</v>
      </c>
      <c r="D14" s="11">
        <v>27</v>
      </c>
      <c r="E14" s="11">
        <v>2014</v>
      </c>
      <c r="F14" s="11">
        <v>1295</v>
      </c>
      <c r="G14" s="11">
        <v>287</v>
      </c>
      <c r="H14" s="11">
        <v>146</v>
      </c>
      <c r="I14" s="11">
        <v>136</v>
      </c>
    </row>
    <row r="15" spans="1:14" ht="11.65" customHeight="1" x14ac:dyDescent="0.2">
      <c r="A15" s="21" t="s">
        <v>155</v>
      </c>
      <c r="B15" s="10" t="s">
        <v>12</v>
      </c>
      <c r="C15" s="8">
        <v>2369</v>
      </c>
      <c r="D15" s="8">
        <v>18</v>
      </c>
      <c r="E15" s="8">
        <v>1315</v>
      </c>
      <c r="F15" s="8">
        <v>669</v>
      </c>
      <c r="G15" s="8">
        <v>203</v>
      </c>
      <c r="H15" s="8">
        <v>90</v>
      </c>
      <c r="I15" s="8">
        <v>74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79</v>
      </c>
      <c r="D16" s="8">
        <v>2</v>
      </c>
      <c r="E16" s="8">
        <v>44</v>
      </c>
      <c r="F16" s="8">
        <v>22</v>
      </c>
      <c r="G16" s="8">
        <v>4</v>
      </c>
      <c r="H16" s="8">
        <v>5</v>
      </c>
      <c r="I16" s="8">
        <v>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1457</v>
      </c>
      <c r="D17" s="13">
        <v>7</v>
      </c>
      <c r="E17" s="13">
        <v>655</v>
      </c>
      <c r="F17" s="13">
        <v>604</v>
      </c>
      <c r="G17" s="13">
        <v>80</v>
      </c>
      <c r="H17" s="13">
        <v>51</v>
      </c>
      <c r="I17" s="13">
        <v>60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6148</v>
      </c>
      <c r="D6" s="11">
        <v>616</v>
      </c>
      <c r="E6" s="11">
        <v>3090</v>
      </c>
      <c r="F6" s="11">
        <v>1669</v>
      </c>
      <c r="G6" s="11">
        <v>394</v>
      </c>
      <c r="H6" s="11">
        <v>211</v>
      </c>
      <c r="I6" s="11">
        <v>168</v>
      </c>
    </row>
    <row r="7" spans="1:14" ht="11.65" customHeight="1" x14ac:dyDescent="0.2">
      <c r="A7" s="21" t="s">
        <v>155</v>
      </c>
      <c r="B7" s="10" t="s">
        <v>12</v>
      </c>
      <c r="C7" s="8">
        <v>3939</v>
      </c>
      <c r="D7" s="8">
        <v>314</v>
      </c>
      <c r="E7" s="8">
        <v>2180</v>
      </c>
      <c r="F7" s="8">
        <v>944</v>
      </c>
      <c r="G7" s="8">
        <v>277</v>
      </c>
      <c r="H7" s="8">
        <v>120</v>
      </c>
      <c r="I7" s="8">
        <v>104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135</v>
      </c>
      <c r="D8" s="8">
        <v>16</v>
      </c>
      <c r="E8" s="8">
        <v>62</v>
      </c>
      <c r="F8" s="8">
        <v>38</v>
      </c>
      <c r="G8" s="8">
        <v>8</v>
      </c>
      <c r="H8" s="8">
        <v>8</v>
      </c>
      <c r="I8" s="8">
        <v>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2074</v>
      </c>
      <c r="D9" s="8">
        <v>286</v>
      </c>
      <c r="E9" s="8">
        <v>848</v>
      </c>
      <c r="F9" s="8">
        <v>687</v>
      </c>
      <c r="G9" s="8">
        <v>109</v>
      </c>
      <c r="H9" s="8">
        <v>83</v>
      </c>
      <c r="I9" s="8">
        <v>61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2610</v>
      </c>
      <c r="D10" s="11">
        <v>600</v>
      </c>
      <c r="E10" s="11">
        <v>1255</v>
      </c>
      <c r="F10" s="11">
        <v>508</v>
      </c>
      <c r="G10" s="11">
        <v>90</v>
      </c>
      <c r="H10" s="11">
        <v>86</v>
      </c>
      <c r="I10" s="11">
        <v>71</v>
      </c>
    </row>
    <row r="11" spans="1:14" ht="11.65" customHeight="1" x14ac:dyDescent="0.2">
      <c r="A11" s="21" t="s">
        <v>155</v>
      </c>
      <c r="B11" s="10" t="s">
        <v>12</v>
      </c>
      <c r="C11" s="8">
        <v>1758</v>
      </c>
      <c r="D11" s="8">
        <v>303</v>
      </c>
      <c r="E11" s="8">
        <v>977</v>
      </c>
      <c r="F11" s="8">
        <v>314</v>
      </c>
      <c r="G11" s="8">
        <v>73</v>
      </c>
      <c r="H11" s="8">
        <v>48</v>
      </c>
      <c r="I11" s="8">
        <v>43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67</v>
      </c>
      <c r="D12" s="8">
        <v>16</v>
      </c>
      <c r="E12" s="8">
        <v>25</v>
      </c>
      <c r="F12" s="8">
        <v>16</v>
      </c>
      <c r="G12" s="8">
        <v>2</v>
      </c>
      <c r="H12" s="8">
        <v>6</v>
      </c>
      <c r="I12" s="8">
        <v>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785</v>
      </c>
      <c r="D13" s="8">
        <v>281</v>
      </c>
      <c r="E13" s="8">
        <v>253</v>
      </c>
      <c r="F13" s="8">
        <v>178</v>
      </c>
      <c r="G13" s="8">
        <v>15</v>
      </c>
      <c r="H13" s="8">
        <v>32</v>
      </c>
      <c r="I13" s="8">
        <v>26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3538</v>
      </c>
      <c r="D14" s="11">
        <v>16</v>
      </c>
      <c r="E14" s="11">
        <v>1835</v>
      </c>
      <c r="F14" s="11">
        <v>1161</v>
      </c>
      <c r="G14" s="11">
        <v>304</v>
      </c>
      <c r="H14" s="11">
        <v>125</v>
      </c>
      <c r="I14" s="11">
        <v>97</v>
      </c>
    </row>
    <row r="15" spans="1:14" ht="11.65" customHeight="1" x14ac:dyDescent="0.2">
      <c r="A15" s="21" t="s">
        <v>155</v>
      </c>
      <c r="B15" s="10" t="s">
        <v>12</v>
      </c>
      <c r="C15" s="8">
        <v>2181</v>
      </c>
      <c r="D15" s="8">
        <v>11</v>
      </c>
      <c r="E15" s="8">
        <v>1203</v>
      </c>
      <c r="F15" s="8">
        <v>630</v>
      </c>
      <c r="G15" s="8">
        <v>204</v>
      </c>
      <c r="H15" s="8">
        <v>72</v>
      </c>
      <c r="I15" s="8">
        <v>61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68</v>
      </c>
      <c r="D16" s="8" t="s">
        <v>20</v>
      </c>
      <c r="E16" s="8">
        <v>37</v>
      </c>
      <c r="F16" s="8">
        <v>22</v>
      </c>
      <c r="G16" s="8">
        <v>6</v>
      </c>
      <c r="H16" s="8">
        <v>2</v>
      </c>
      <c r="I16" s="8">
        <v>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1289</v>
      </c>
      <c r="D17" s="13">
        <v>5</v>
      </c>
      <c r="E17" s="13">
        <v>595</v>
      </c>
      <c r="F17" s="13">
        <v>509</v>
      </c>
      <c r="G17" s="13">
        <v>94</v>
      </c>
      <c r="H17" s="13">
        <v>51</v>
      </c>
      <c r="I17" s="13">
        <v>35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313035</v>
      </c>
      <c r="D6" s="11">
        <v>17629</v>
      </c>
      <c r="E6" s="11">
        <v>164932</v>
      </c>
      <c r="F6" s="11">
        <v>96178</v>
      </c>
      <c r="G6" s="11">
        <v>15566</v>
      </c>
      <c r="H6" s="11">
        <v>7926</v>
      </c>
      <c r="I6" s="11">
        <v>10804</v>
      </c>
    </row>
    <row r="7" spans="1:14" ht="11.65" customHeight="1" x14ac:dyDescent="0.2">
      <c r="A7" s="21" t="s">
        <v>155</v>
      </c>
      <c r="B7" s="10" t="s">
        <v>12</v>
      </c>
      <c r="C7" s="8">
        <v>224347</v>
      </c>
      <c r="D7" s="8">
        <v>8679</v>
      </c>
      <c r="E7" s="8">
        <v>131259</v>
      </c>
      <c r="F7" s="8">
        <v>60409</v>
      </c>
      <c r="G7" s="8">
        <v>12092</v>
      </c>
      <c r="H7" s="8">
        <v>4991</v>
      </c>
      <c r="I7" s="8">
        <v>6917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6501</v>
      </c>
      <c r="D8" s="8">
        <v>562</v>
      </c>
      <c r="E8" s="8">
        <v>2905</v>
      </c>
      <c r="F8" s="8">
        <v>2054</v>
      </c>
      <c r="G8" s="8">
        <v>422</v>
      </c>
      <c r="H8" s="8">
        <v>201</v>
      </c>
      <c r="I8" s="8">
        <v>357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82187</v>
      </c>
      <c r="D9" s="8">
        <v>8388</v>
      </c>
      <c r="E9" s="8">
        <v>30768</v>
      </c>
      <c r="F9" s="8">
        <v>33715</v>
      </c>
      <c r="G9" s="8">
        <v>3052</v>
      </c>
      <c r="H9" s="8">
        <v>2734</v>
      </c>
      <c r="I9" s="8">
        <v>3530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143941</v>
      </c>
      <c r="D10" s="11">
        <v>16876</v>
      </c>
      <c r="E10" s="11">
        <v>73439</v>
      </c>
      <c r="F10" s="11">
        <v>39605</v>
      </c>
      <c r="G10" s="11">
        <v>5217</v>
      </c>
      <c r="H10" s="11">
        <v>3641</v>
      </c>
      <c r="I10" s="11">
        <v>5163</v>
      </c>
    </row>
    <row r="11" spans="1:14" ht="11.65" customHeight="1" x14ac:dyDescent="0.2">
      <c r="A11" s="21" t="s">
        <v>155</v>
      </c>
      <c r="B11" s="10" t="s">
        <v>12</v>
      </c>
      <c r="C11" s="8">
        <v>108233</v>
      </c>
      <c r="D11" s="8">
        <v>8279</v>
      </c>
      <c r="E11" s="8">
        <v>62435</v>
      </c>
      <c r="F11" s="8">
        <v>27432</v>
      </c>
      <c r="G11" s="8">
        <v>4216</v>
      </c>
      <c r="H11" s="8">
        <v>2414</v>
      </c>
      <c r="I11" s="8">
        <v>3457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3171</v>
      </c>
      <c r="D12" s="8">
        <v>534</v>
      </c>
      <c r="E12" s="8">
        <v>1283</v>
      </c>
      <c r="F12" s="8">
        <v>912</v>
      </c>
      <c r="G12" s="8">
        <v>159</v>
      </c>
      <c r="H12" s="8">
        <v>93</v>
      </c>
      <c r="I12" s="8">
        <v>190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32537</v>
      </c>
      <c r="D13" s="8">
        <v>8063</v>
      </c>
      <c r="E13" s="8">
        <v>9721</v>
      </c>
      <c r="F13" s="8">
        <v>11261</v>
      </c>
      <c r="G13" s="8">
        <v>842</v>
      </c>
      <c r="H13" s="8">
        <v>1134</v>
      </c>
      <c r="I13" s="8">
        <v>1516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169094</v>
      </c>
      <c r="D14" s="11">
        <v>753</v>
      </c>
      <c r="E14" s="11">
        <v>91493</v>
      </c>
      <c r="F14" s="11">
        <v>56573</v>
      </c>
      <c r="G14" s="11">
        <v>10349</v>
      </c>
      <c r="H14" s="11">
        <v>4285</v>
      </c>
      <c r="I14" s="11">
        <v>5641</v>
      </c>
    </row>
    <row r="15" spans="1:14" ht="11.65" customHeight="1" x14ac:dyDescent="0.2">
      <c r="A15" s="21" t="s">
        <v>155</v>
      </c>
      <c r="B15" s="10" t="s">
        <v>12</v>
      </c>
      <c r="C15" s="8">
        <v>116114</v>
      </c>
      <c r="D15" s="8">
        <v>400</v>
      </c>
      <c r="E15" s="8">
        <v>68824</v>
      </c>
      <c r="F15" s="8">
        <v>32977</v>
      </c>
      <c r="G15" s="8">
        <v>7876</v>
      </c>
      <c r="H15" s="8">
        <v>2577</v>
      </c>
      <c r="I15" s="8">
        <v>3460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3330</v>
      </c>
      <c r="D16" s="8">
        <v>28</v>
      </c>
      <c r="E16" s="8">
        <v>1622</v>
      </c>
      <c r="F16" s="8">
        <v>1142</v>
      </c>
      <c r="G16" s="8">
        <v>263</v>
      </c>
      <c r="H16" s="8">
        <v>108</v>
      </c>
      <c r="I16" s="8">
        <v>167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49650</v>
      </c>
      <c r="D17" s="13">
        <v>325</v>
      </c>
      <c r="E17" s="13">
        <v>21047</v>
      </c>
      <c r="F17" s="13">
        <v>22454</v>
      </c>
      <c r="G17" s="13">
        <v>2210</v>
      </c>
      <c r="H17" s="13">
        <v>1600</v>
      </c>
      <c r="I17" s="13">
        <v>2014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62682</v>
      </c>
      <c r="D6" s="11">
        <v>5370</v>
      </c>
      <c r="E6" s="11">
        <v>31668</v>
      </c>
      <c r="F6" s="11">
        <v>17534</v>
      </c>
      <c r="G6" s="11">
        <v>3219</v>
      </c>
      <c r="H6" s="11">
        <v>1937</v>
      </c>
      <c r="I6" s="11">
        <v>2954</v>
      </c>
    </row>
    <row r="7" spans="1:14" ht="11.65" customHeight="1" x14ac:dyDescent="0.2">
      <c r="A7" s="21" t="s">
        <v>155</v>
      </c>
      <c r="B7" s="10" t="s">
        <v>12</v>
      </c>
      <c r="C7" s="8">
        <v>31585</v>
      </c>
      <c r="D7" s="8">
        <v>1800</v>
      </c>
      <c r="E7" s="8">
        <v>19594</v>
      </c>
      <c r="F7" s="8">
        <v>6276</v>
      </c>
      <c r="G7" s="8">
        <v>1946</v>
      </c>
      <c r="H7" s="8">
        <v>734</v>
      </c>
      <c r="I7" s="8">
        <v>1235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1599</v>
      </c>
      <c r="D8" s="8">
        <v>157</v>
      </c>
      <c r="E8" s="8">
        <v>756</v>
      </c>
      <c r="F8" s="8">
        <v>401</v>
      </c>
      <c r="G8" s="8">
        <v>106</v>
      </c>
      <c r="H8" s="8">
        <v>55</v>
      </c>
      <c r="I8" s="8">
        <v>124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29498</v>
      </c>
      <c r="D9" s="8">
        <v>3413</v>
      </c>
      <c r="E9" s="8">
        <v>11318</v>
      </c>
      <c r="F9" s="8">
        <v>10857</v>
      </c>
      <c r="G9" s="8">
        <v>1167</v>
      </c>
      <c r="H9" s="8">
        <v>1148</v>
      </c>
      <c r="I9" s="8">
        <v>1595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26103</v>
      </c>
      <c r="D10" s="11">
        <v>5112</v>
      </c>
      <c r="E10" s="11">
        <v>10732</v>
      </c>
      <c r="F10" s="11">
        <v>7144</v>
      </c>
      <c r="G10" s="11">
        <v>854</v>
      </c>
      <c r="H10" s="11">
        <v>842</v>
      </c>
      <c r="I10" s="11">
        <v>1419</v>
      </c>
    </row>
    <row r="11" spans="1:14" ht="11.65" customHeight="1" x14ac:dyDescent="0.2">
      <c r="A11" s="21" t="s">
        <v>155</v>
      </c>
      <c r="B11" s="10" t="s">
        <v>12</v>
      </c>
      <c r="C11" s="8">
        <v>13661</v>
      </c>
      <c r="D11" s="8">
        <v>1693</v>
      </c>
      <c r="E11" s="8">
        <v>7329</v>
      </c>
      <c r="F11" s="8">
        <v>3138</v>
      </c>
      <c r="G11" s="8">
        <v>571</v>
      </c>
      <c r="H11" s="8">
        <v>310</v>
      </c>
      <c r="I11" s="8">
        <v>620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774</v>
      </c>
      <c r="D12" s="8">
        <v>152</v>
      </c>
      <c r="E12" s="8">
        <v>324</v>
      </c>
      <c r="F12" s="8">
        <v>182</v>
      </c>
      <c r="G12" s="8">
        <v>29</v>
      </c>
      <c r="H12" s="8">
        <v>29</v>
      </c>
      <c r="I12" s="8">
        <v>58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11668</v>
      </c>
      <c r="D13" s="8">
        <v>3267</v>
      </c>
      <c r="E13" s="8">
        <v>3079</v>
      </c>
      <c r="F13" s="8">
        <v>3824</v>
      </c>
      <c r="G13" s="8">
        <v>254</v>
      </c>
      <c r="H13" s="8">
        <v>503</v>
      </c>
      <c r="I13" s="8">
        <v>741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36579</v>
      </c>
      <c r="D14" s="11">
        <v>258</v>
      </c>
      <c r="E14" s="11">
        <v>20936</v>
      </c>
      <c r="F14" s="11">
        <v>10390</v>
      </c>
      <c r="G14" s="11">
        <v>2365</v>
      </c>
      <c r="H14" s="11">
        <v>1095</v>
      </c>
      <c r="I14" s="11">
        <v>1535</v>
      </c>
    </row>
    <row r="15" spans="1:14" ht="11.65" customHeight="1" x14ac:dyDescent="0.2">
      <c r="A15" s="21" t="s">
        <v>155</v>
      </c>
      <c r="B15" s="10" t="s">
        <v>12</v>
      </c>
      <c r="C15" s="8">
        <v>17924</v>
      </c>
      <c r="D15" s="8">
        <v>107</v>
      </c>
      <c r="E15" s="8">
        <v>12265</v>
      </c>
      <c r="F15" s="8">
        <v>3138</v>
      </c>
      <c r="G15" s="8">
        <v>1375</v>
      </c>
      <c r="H15" s="8">
        <v>424</v>
      </c>
      <c r="I15" s="8">
        <v>615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825</v>
      </c>
      <c r="D16" s="8">
        <v>5</v>
      </c>
      <c r="E16" s="8">
        <v>432</v>
      </c>
      <c r="F16" s="8">
        <v>219</v>
      </c>
      <c r="G16" s="8">
        <v>77</v>
      </c>
      <c r="H16" s="8">
        <v>26</v>
      </c>
      <c r="I16" s="8">
        <v>66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17830</v>
      </c>
      <c r="D17" s="13">
        <v>146</v>
      </c>
      <c r="E17" s="13">
        <v>8239</v>
      </c>
      <c r="F17" s="13">
        <v>7033</v>
      </c>
      <c r="G17" s="13">
        <v>913</v>
      </c>
      <c r="H17" s="13">
        <v>645</v>
      </c>
      <c r="I17" s="13">
        <v>854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217234</v>
      </c>
      <c r="D6" s="11">
        <v>15283</v>
      </c>
      <c r="E6" s="11">
        <v>119355</v>
      </c>
      <c r="F6" s="11">
        <v>58540</v>
      </c>
      <c r="G6" s="11">
        <v>9665</v>
      </c>
      <c r="H6" s="11">
        <v>5154</v>
      </c>
      <c r="I6" s="11">
        <v>9237</v>
      </c>
    </row>
    <row r="7" spans="1:14" ht="11.65" customHeight="1" x14ac:dyDescent="0.2">
      <c r="A7" s="21" t="s">
        <v>155</v>
      </c>
      <c r="B7" s="10" t="s">
        <v>12</v>
      </c>
      <c r="C7" s="8">
        <v>145760</v>
      </c>
      <c r="D7" s="8">
        <v>7105</v>
      </c>
      <c r="E7" s="8">
        <v>93630</v>
      </c>
      <c r="F7" s="8">
        <v>30206</v>
      </c>
      <c r="G7" s="8">
        <v>7003</v>
      </c>
      <c r="H7" s="8">
        <v>2739</v>
      </c>
      <c r="I7" s="8">
        <v>5077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5061</v>
      </c>
      <c r="D8" s="8">
        <v>490</v>
      </c>
      <c r="E8" s="8">
        <v>2292</v>
      </c>
      <c r="F8" s="8">
        <v>1456</v>
      </c>
      <c r="G8" s="8">
        <v>304</v>
      </c>
      <c r="H8" s="8">
        <v>151</v>
      </c>
      <c r="I8" s="8">
        <v>368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66413</v>
      </c>
      <c r="D9" s="8">
        <v>7688</v>
      </c>
      <c r="E9" s="8">
        <v>23433</v>
      </c>
      <c r="F9" s="8">
        <v>26878</v>
      </c>
      <c r="G9" s="8">
        <v>2358</v>
      </c>
      <c r="H9" s="8">
        <v>2264</v>
      </c>
      <c r="I9" s="8">
        <v>3792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99122</v>
      </c>
      <c r="D10" s="11">
        <v>14718</v>
      </c>
      <c r="E10" s="11">
        <v>51226</v>
      </c>
      <c r="F10" s="11">
        <v>22751</v>
      </c>
      <c r="G10" s="11">
        <v>3422</v>
      </c>
      <c r="H10" s="11">
        <v>2475</v>
      </c>
      <c r="I10" s="11">
        <v>4530</v>
      </c>
    </row>
    <row r="11" spans="1:14" ht="11.65" customHeight="1" x14ac:dyDescent="0.2">
      <c r="A11" s="21" t="s">
        <v>155</v>
      </c>
      <c r="B11" s="10" t="s">
        <v>12</v>
      </c>
      <c r="C11" s="8">
        <v>68475</v>
      </c>
      <c r="D11" s="8">
        <v>6820</v>
      </c>
      <c r="E11" s="8">
        <v>41971</v>
      </c>
      <c r="F11" s="8">
        <v>13208</v>
      </c>
      <c r="G11" s="8">
        <v>2552</v>
      </c>
      <c r="H11" s="8">
        <v>1338</v>
      </c>
      <c r="I11" s="8">
        <v>2586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2572</v>
      </c>
      <c r="D12" s="8">
        <v>469</v>
      </c>
      <c r="E12" s="8">
        <v>1040</v>
      </c>
      <c r="F12" s="8">
        <v>636</v>
      </c>
      <c r="G12" s="8">
        <v>137</v>
      </c>
      <c r="H12" s="8">
        <v>85</v>
      </c>
      <c r="I12" s="8">
        <v>205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28075</v>
      </c>
      <c r="D13" s="8">
        <v>7429</v>
      </c>
      <c r="E13" s="8">
        <v>8215</v>
      </c>
      <c r="F13" s="8">
        <v>8907</v>
      </c>
      <c r="G13" s="8">
        <v>733</v>
      </c>
      <c r="H13" s="8">
        <v>1052</v>
      </c>
      <c r="I13" s="8">
        <v>1739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118112</v>
      </c>
      <c r="D14" s="11">
        <v>565</v>
      </c>
      <c r="E14" s="11">
        <v>68129</v>
      </c>
      <c r="F14" s="11">
        <v>35789</v>
      </c>
      <c r="G14" s="11">
        <v>6243</v>
      </c>
      <c r="H14" s="11">
        <v>2679</v>
      </c>
      <c r="I14" s="11">
        <v>4707</v>
      </c>
    </row>
    <row r="15" spans="1:14" ht="11.65" customHeight="1" x14ac:dyDescent="0.2">
      <c r="A15" s="21" t="s">
        <v>155</v>
      </c>
      <c r="B15" s="10" t="s">
        <v>12</v>
      </c>
      <c r="C15" s="8">
        <v>77285</v>
      </c>
      <c r="D15" s="8">
        <v>285</v>
      </c>
      <c r="E15" s="8">
        <v>51659</v>
      </c>
      <c r="F15" s="8">
        <v>16998</v>
      </c>
      <c r="G15" s="8">
        <v>4451</v>
      </c>
      <c r="H15" s="8">
        <v>1401</v>
      </c>
      <c r="I15" s="8">
        <v>2491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2489</v>
      </c>
      <c r="D16" s="8">
        <v>21</v>
      </c>
      <c r="E16" s="8">
        <v>1252</v>
      </c>
      <c r="F16" s="8">
        <v>820</v>
      </c>
      <c r="G16" s="8">
        <v>167</v>
      </c>
      <c r="H16" s="8">
        <v>66</v>
      </c>
      <c r="I16" s="8">
        <v>163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38338</v>
      </c>
      <c r="D17" s="13">
        <v>259</v>
      </c>
      <c r="E17" s="13">
        <v>15218</v>
      </c>
      <c r="F17" s="13">
        <v>17971</v>
      </c>
      <c r="G17" s="13">
        <v>1625</v>
      </c>
      <c r="H17" s="13">
        <v>1212</v>
      </c>
      <c r="I17" s="13">
        <v>2053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9676</v>
      </c>
      <c r="D6" s="11">
        <v>793</v>
      </c>
      <c r="E6" s="11">
        <v>4887</v>
      </c>
      <c r="F6" s="11">
        <v>2696</v>
      </c>
      <c r="G6" s="11">
        <v>631</v>
      </c>
      <c r="H6" s="11">
        <v>363</v>
      </c>
      <c r="I6" s="11">
        <v>306</v>
      </c>
    </row>
    <row r="7" spans="1:14" ht="11.65" customHeight="1" x14ac:dyDescent="0.2">
      <c r="A7" s="21" t="s">
        <v>155</v>
      </c>
      <c r="B7" s="10" t="s">
        <v>12</v>
      </c>
      <c r="C7" s="8">
        <v>6117</v>
      </c>
      <c r="D7" s="8">
        <v>362</v>
      </c>
      <c r="E7" s="8">
        <v>3483</v>
      </c>
      <c r="F7" s="8">
        <v>1482</v>
      </c>
      <c r="G7" s="8">
        <v>420</v>
      </c>
      <c r="H7" s="8">
        <v>171</v>
      </c>
      <c r="I7" s="8">
        <v>199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190</v>
      </c>
      <c r="D8" s="8">
        <v>9</v>
      </c>
      <c r="E8" s="8">
        <v>97</v>
      </c>
      <c r="F8" s="8">
        <v>44</v>
      </c>
      <c r="G8" s="8">
        <v>12</v>
      </c>
      <c r="H8" s="8">
        <v>15</v>
      </c>
      <c r="I8" s="8">
        <v>13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3369</v>
      </c>
      <c r="D9" s="8">
        <v>422</v>
      </c>
      <c r="E9" s="8">
        <v>1307</v>
      </c>
      <c r="F9" s="8">
        <v>1170</v>
      </c>
      <c r="G9" s="8">
        <v>199</v>
      </c>
      <c r="H9" s="8">
        <v>177</v>
      </c>
      <c r="I9" s="8">
        <v>94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4173</v>
      </c>
      <c r="D10" s="11">
        <v>769</v>
      </c>
      <c r="E10" s="11">
        <v>2024</v>
      </c>
      <c r="F10" s="11">
        <v>914</v>
      </c>
      <c r="G10" s="11">
        <v>170</v>
      </c>
      <c r="H10" s="11">
        <v>155</v>
      </c>
      <c r="I10" s="11">
        <v>141</v>
      </c>
    </row>
    <row r="11" spans="1:14" ht="11.65" customHeight="1" x14ac:dyDescent="0.2">
      <c r="A11" s="21" t="s">
        <v>155</v>
      </c>
      <c r="B11" s="10" t="s">
        <v>12</v>
      </c>
      <c r="C11" s="8">
        <v>2830</v>
      </c>
      <c r="D11" s="8">
        <v>353</v>
      </c>
      <c r="E11" s="8">
        <v>1617</v>
      </c>
      <c r="F11" s="8">
        <v>564</v>
      </c>
      <c r="G11" s="8">
        <v>120</v>
      </c>
      <c r="H11" s="8">
        <v>77</v>
      </c>
      <c r="I11" s="8">
        <v>99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92</v>
      </c>
      <c r="D12" s="8">
        <v>8</v>
      </c>
      <c r="E12" s="8">
        <v>45</v>
      </c>
      <c r="F12" s="8">
        <v>19</v>
      </c>
      <c r="G12" s="8">
        <v>4</v>
      </c>
      <c r="H12" s="8">
        <v>9</v>
      </c>
      <c r="I12" s="8">
        <v>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1251</v>
      </c>
      <c r="D13" s="8">
        <v>408</v>
      </c>
      <c r="E13" s="8">
        <v>362</v>
      </c>
      <c r="F13" s="8">
        <v>331</v>
      </c>
      <c r="G13" s="8">
        <v>46</v>
      </c>
      <c r="H13" s="8">
        <v>69</v>
      </c>
      <c r="I13" s="8">
        <v>35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5503</v>
      </c>
      <c r="D14" s="11">
        <v>24</v>
      </c>
      <c r="E14" s="11">
        <v>2863</v>
      </c>
      <c r="F14" s="11">
        <v>1782</v>
      </c>
      <c r="G14" s="11">
        <v>461</v>
      </c>
      <c r="H14" s="11">
        <v>208</v>
      </c>
      <c r="I14" s="11">
        <v>165</v>
      </c>
    </row>
    <row r="15" spans="1:14" ht="11.65" customHeight="1" x14ac:dyDescent="0.2">
      <c r="A15" s="21" t="s">
        <v>155</v>
      </c>
      <c r="B15" s="10" t="s">
        <v>12</v>
      </c>
      <c r="C15" s="8">
        <v>3287</v>
      </c>
      <c r="D15" s="8">
        <v>9</v>
      </c>
      <c r="E15" s="8">
        <v>1866</v>
      </c>
      <c r="F15" s="8">
        <v>918</v>
      </c>
      <c r="G15" s="8">
        <v>300</v>
      </c>
      <c r="H15" s="8">
        <v>94</v>
      </c>
      <c r="I15" s="8">
        <v>100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98</v>
      </c>
      <c r="D16" s="8">
        <v>1</v>
      </c>
      <c r="E16" s="8">
        <v>52</v>
      </c>
      <c r="F16" s="8">
        <v>25</v>
      </c>
      <c r="G16" s="8">
        <v>8</v>
      </c>
      <c r="H16" s="8">
        <v>6</v>
      </c>
      <c r="I16" s="8">
        <v>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2118</v>
      </c>
      <c r="D17" s="13">
        <v>14</v>
      </c>
      <c r="E17" s="13">
        <v>945</v>
      </c>
      <c r="F17" s="13">
        <v>839</v>
      </c>
      <c r="G17" s="13">
        <v>153</v>
      </c>
      <c r="H17" s="13">
        <v>108</v>
      </c>
      <c r="I17" s="13">
        <v>59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16785</v>
      </c>
      <c r="D6" s="11">
        <v>1708</v>
      </c>
      <c r="E6" s="11">
        <v>8006</v>
      </c>
      <c r="F6" s="11">
        <v>4537</v>
      </c>
      <c r="G6" s="11">
        <v>1290</v>
      </c>
      <c r="H6" s="11">
        <v>672</v>
      </c>
      <c r="I6" s="11">
        <v>572</v>
      </c>
    </row>
    <row r="7" spans="1:14" ht="11.65" customHeight="1" x14ac:dyDescent="0.2">
      <c r="A7" s="21" t="s">
        <v>155</v>
      </c>
      <c r="B7" s="10" t="s">
        <v>12</v>
      </c>
      <c r="C7" s="8">
        <v>10547</v>
      </c>
      <c r="D7" s="8">
        <v>735</v>
      </c>
      <c r="E7" s="8">
        <v>5600</v>
      </c>
      <c r="F7" s="8">
        <v>2641</v>
      </c>
      <c r="G7" s="8">
        <v>885</v>
      </c>
      <c r="H7" s="8">
        <v>362</v>
      </c>
      <c r="I7" s="8">
        <v>324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370</v>
      </c>
      <c r="D8" s="8">
        <v>58</v>
      </c>
      <c r="E8" s="8">
        <v>171</v>
      </c>
      <c r="F8" s="8">
        <v>88</v>
      </c>
      <c r="G8" s="8">
        <v>24</v>
      </c>
      <c r="H8" s="8">
        <v>16</v>
      </c>
      <c r="I8" s="8">
        <v>13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5868</v>
      </c>
      <c r="D9" s="8">
        <v>915</v>
      </c>
      <c r="E9" s="8">
        <v>2235</v>
      </c>
      <c r="F9" s="8">
        <v>1808</v>
      </c>
      <c r="G9" s="8">
        <v>381</v>
      </c>
      <c r="H9" s="8">
        <v>294</v>
      </c>
      <c r="I9" s="8">
        <v>235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7227</v>
      </c>
      <c r="D10" s="11">
        <v>1662</v>
      </c>
      <c r="E10" s="11">
        <v>2993</v>
      </c>
      <c r="F10" s="11">
        <v>1678</v>
      </c>
      <c r="G10" s="11">
        <v>347</v>
      </c>
      <c r="H10" s="11">
        <v>274</v>
      </c>
      <c r="I10" s="11">
        <v>273</v>
      </c>
    </row>
    <row r="11" spans="1:14" ht="11.65" customHeight="1" x14ac:dyDescent="0.2">
      <c r="A11" s="21" t="s">
        <v>155</v>
      </c>
      <c r="B11" s="10" t="s">
        <v>12</v>
      </c>
      <c r="C11" s="8">
        <v>4763</v>
      </c>
      <c r="D11" s="8">
        <v>716</v>
      </c>
      <c r="E11" s="8">
        <v>2391</v>
      </c>
      <c r="F11" s="8">
        <v>1070</v>
      </c>
      <c r="G11" s="8">
        <v>274</v>
      </c>
      <c r="H11" s="8">
        <v>153</v>
      </c>
      <c r="I11" s="8">
        <v>159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192</v>
      </c>
      <c r="D12" s="8">
        <v>57</v>
      </c>
      <c r="E12" s="8">
        <v>78</v>
      </c>
      <c r="F12" s="8">
        <v>34</v>
      </c>
      <c r="G12" s="8">
        <v>7</v>
      </c>
      <c r="H12" s="8">
        <v>8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2272</v>
      </c>
      <c r="D13" s="8">
        <v>889</v>
      </c>
      <c r="E13" s="8">
        <v>524</v>
      </c>
      <c r="F13" s="8">
        <v>574</v>
      </c>
      <c r="G13" s="8">
        <v>66</v>
      </c>
      <c r="H13" s="8">
        <v>113</v>
      </c>
      <c r="I13" s="8">
        <v>106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9558</v>
      </c>
      <c r="D14" s="11">
        <v>46</v>
      </c>
      <c r="E14" s="11">
        <v>5013</v>
      </c>
      <c r="F14" s="11">
        <v>2859</v>
      </c>
      <c r="G14" s="11">
        <v>943</v>
      </c>
      <c r="H14" s="11">
        <v>398</v>
      </c>
      <c r="I14" s="11">
        <v>299</v>
      </c>
    </row>
    <row r="15" spans="1:14" ht="11.65" customHeight="1" x14ac:dyDescent="0.2">
      <c r="A15" s="21" t="s">
        <v>155</v>
      </c>
      <c r="B15" s="10" t="s">
        <v>12</v>
      </c>
      <c r="C15" s="8">
        <v>5784</v>
      </c>
      <c r="D15" s="8">
        <v>19</v>
      </c>
      <c r="E15" s="8">
        <v>3209</v>
      </c>
      <c r="F15" s="8">
        <v>1571</v>
      </c>
      <c r="G15" s="8">
        <v>611</v>
      </c>
      <c r="H15" s="8">
        <v>209</v>
      </c>
      <c r="I15" s="8">
        <v>165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178</v>
      </c>
      <c r="D16" s="8">
        <v>1</v>
      </c>
      <c r="E16" s="8">
        <v>93</v>
      </c>
      <c r="F16" s="8">
        <v>54</v>
      </c>
      <c r="G16" s="8">
        <v>17</v>
      </c>
      <c r="H16" s="8">
        <v>8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3596</v>
      </c>
      <c r="D17" s="13">
        <v>26</v>
      </c>
      <c r="E17" s="13">
        <v>1711</v>
      </c>
      <c r="F17" s="13">
        <v>1234</v>
      </c>
      <c r="G17" s="13">
        <v>315</v>
      </c>
      <c r="H17" s="13">
        <v>181</v>
      </c>
      <c r="I17" s="13">
        <v>129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6072</v>
      </c>
      <c r="D6" s="11">
        <v>513</v>
      </c>
      <c r="E6" s="11">
        <v>3101</v>
      </c>
      <c r="F6" s="11">
        <v>1549</v>
      </c>
      <c r="G6" s="11">
        <v>421</v>
      </c>
      <c r="H6" s="11">
        <v>276</v>
      </c>
      <c r="I6" s="11">
        <v>212</v>
      </c>
    </row>
    <row r="7" spans="1:14" ht="11.65" customHeight="1" x14ac:dyDescent="0.2">
      <c r="A7" s="21" t="s">
        <v>155</v>
      </c>
      <c r="B7" s="10" t="s">
        <v>12</v>
      </c>
      <c r="C7" s="8">
        <v>4472</v>
      </c>
      <c r="D7" s="8">
        <v>301</v>
      </c>
      <c r="E7" s="8">
        <v>2494</v>
      </c>
      <c r="F7" s="8">
        <v>1052</v>
      </c>
      <c r="G7" s="8">
        <v>318</v>
      </c>
      <c r="H7" s="8">
        <v>167</v>
      </c>
      <c r="I7" s="8">
        <v>140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153</v>
      </c>
      <c r="D8" s="8">
        <v>22</v>
      </c>
      <c r="E8" s="8">
        <v>81</v>
      </c>
      <c r="F8" s="8">
        <v>32</v>
      </c>
      <c r="G8" s="8">
        <v>4</v>
      </c>
      <c r="H8" s="8">
        <v>8</v>
      </c>
      <c r="I8" s="8">
        <v>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1447</v>
      </c>
      <c r="D9" s="8">
        <v>190</v>
      </c>
      <c r="E9" s="8">
        <v>526</v>
      </c>
      <c r="F9" s="8">
        <v>465</v>
      </c>
      <c r="G9" s="8">
        <v>99</v>
      </c>
      <c r="H9" s="8">
        <v>101</v>
      </c>
      <c r="I9" s="8">
        <v>66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2630</v>
      </c>
      <c r="D10" s="11">
        <v>492</v>
      </c>
      <c r="E10" s="11">
        <v>1331</v>
      </c>
      <c r="F10" s="11">
        <v>513</v>
      </c>
      <c r="G10" s="11">
        <v>89</v>
      </c>
      <c r="H10" s="11">
        <v>112</v>
      </c>
      <c r="I10" s="11">
        <v>93</v>
      </c>
    </row>
    <row r="11" spans="1:14" ht="11.65" customHeight="1" x14ac:dyDescent="0.2">
      <c r="A11" s="21" t="s">
        <v>155</v>
      </c>
      <c r="B11" s="10" t="s">
        <v>12</v>
      </c>
      <c r="C11" s="8">
        <v>2027</v>
      </c>
      <c r="D11" s="8">
        <v>287</v>
      </c>
      <c r="E11" s="8">
        <v>1161</v>
      </c>
      <c r="F11" s="8">
        <v>365</v>
      </c>
      <c r="G11" s="8">
        <v>72</v>
      </c>
      <c r="H11" s="8">
        <v>73</v>
      </c>
      <c r="I11" s="8">
        <v>69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86</v>
      </c>
      <c r="D12" s="8">
        <v>21</v>
      </c>
      <c r="E12" s="8">
        <v>34</v>
      </c>
      <c r="F12" s="8">
        <v>17</v>
      </c>
      <c r="G12" s="8">
        <v>2</v>
      </c>
      <c r="H12" s="8">
        <v>6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517</v>
      </c>
      <c r="D13" s="8">
        <v>184</v>
      </c>
      <c r="E13" s="8">
        <v>136</v>
      </c>
      <c r="F13" s="8">
        <v>131</v>
      </c>
      <c r="G13" s="8">
        <v>15</v>
      </c>
      <c r="H13" s="8">
        <v>33</v>
      </c>
      <c r="I13" s="8">
        <v>18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3442</v>
      </c>
      <c r="D14" s="11">
        <v>21</v>
      </c>
      <c r="E14" s="11">
        <v>1770</v>
      </c>
      <c r="F14" s="11">
        <v>1036</v>
      </c>
      <c r="G14" s="11">
        <v>332</v>
      </c>
      <c r="H14" s="11">
        <v>164</v>
      </c>
      <c r="I14" s="11">
        <v>119</v>
      </c>
    </row>
    <row r="15" spans="1:14" ht="11.65" customHeight="1" x14ac:dyDescent="0.2">
      <c r="A15" s="21" t="s">
        <v>155</v>
      </c>
      <c r="B15" s="10" t="s">
        <v>12</v>
      </c>
      <c r="C15" s="8">
        <v>2445</v>
      </c>
      <c r="D15" s="8">
        <v>14</v>
      </c>
      <c r="E15" s="8">
        <v>1333</v>
      </c>
      <c r="F15" s="8">
        <v>687</v>
      </c>
      <c r="G15" s="8">
        <v>246</v>
      </c>
      <c r="H15" s="8">
        <v>94</v>
      </c>
      <c r="I15" s="8">
        <v>71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67</v>
      </c>
      <c r="D16" s="8">
        <v>1</v>
      </c>
      <c r="E16" s="8">
        <v>47</v>
      </c>
      <c r="F16" s="8">
        <v>15</v>
      </c>
      <c r="G16" s="8">
        <v>2</v>
      </c>
      <c r="H16" s="8">
        <v>2</v>
      </c>
      <c r="I16" s="8" t="s">
        <v>20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930</v>
      </c>
      <c r="D17" s="13">
        <v>6</v>
      </c>
      <c r="E17" s="13">
        <v>390</v>
      </c>
      <c r="F17" s="13">
        <v>334</v>
      </c>
      <c r="G17" s="13">
        <v>84</v>
      </c>
      <c r="H17" s="13">
        <v>68</v>
      </c>
      <c r="I17" s="13">
        <v>48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5087</v>
      </c>
      <c r="D6" s="11">
        <v>438</v>
      </c>
      <c r="E6" s="11">
        <v>2596</v>
      </c>
      <c r="F6" s="11">
        <v>1426</v>
      </c>
      <c r="G6" s="11">
        <v>342</v>
      </c>
      <c r="H6" s="11">
        <v>156</v>
      </c>
      <c r="I6" s="11">
        <v>129</v>
      </c>
    </row>
    <row r="7" spans="1:14" ht="11.65" customHeight="1" x14ac:dyDescent="0.2">
      <c r="A7" s="21" t="s">
        <v>155</v>
      </c>
      <c r="B7" s="10" t="s">
        <v>12</v>
      </c>
      <c r="C7" s="8">
        <v>3734</v>
      </c>
      <c r="D7" s="8">
        <v>240</v>
      </c>
      <c r="E7" s="8">
        <v>2054</v>
      </c>
      <c r="F7" s="8">
        <v>981</v>
      </c>
      <c r="G7" s="8">
        <v>274</v>
      </c>
      <c r="H7" s="8">
        <v>100</v>
      </c>
      <c r="I7" s="8">
        <v>85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449</v>
      </c>
      <c r="D8" s="8">
        <v>96</v>
      </c>
      <c r="E8" s="8">
        <v>191</v>
      </c>
      <c r="F8" s="8">
        <v>111</v>
      </c>
      <c r="G8" s="8">
        <v>22</v>
      </c>
      <c r="H8" s="8">
        <v>20</v>
      </c>
      <c r="I8" s="8">
        <v>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904</v>
      </c>
      <c r="D9" s="8">
        <v>102</v>
      </c>
      <c r="E9" s="8">
        <v>351</v>
      </c>
      <c r="F9" s="8">
        <v>334</v>
      </c>
      <c r="G9" s="8">
        <v>46</v>
      </c>
      <c r="H9" s="8">
        <v>36</v>
      </c>
      <c r="I9" s="8">
        <v>35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2168</v>
      </c>
      <c r="D10" s="11">
        <v>429</v>
      </c>
      <c r="E10" s="11">
        <v>1007</v>
      </c>
      <c r="F10" s="11">
        <v>512</v>
      </c>
      <c r="G10" s="11">
        <v>90</v>
      </c>
      <c r="H10" s="11">
        <v>69</v>
      </c>
      <c r="I10" s="11">
        <v>61</v>
      </c>
    </row>
    <row r="11" spans="1:14" ht="11.65" customHeight="1" x14ac:dyDescent="0.2">
      <c r="A11" s="21" t="s">
        <v>155</v>
      </c>
      <c r="B11" s="10" t="s">
        <v>12</v>
      </c>
      <c r="C11" s="8">
        <v>1646</v>
      </c>
      <c r="D11" s="8">
        <v>236</v>
      </c>
      <c r="E11" s="8">
        <v>877</v>
      </c>
      <c r="F11" s="8">
        <v>377</v>
      </c>
      <c r="G11" s="8">
        <v>74</v>
      </c>
      <c r="H11" s="8">
        <v>40</v>
      </c>
      <c r="I11" s="8">
        <v>42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241</v>
      </c>
      <c r="D12" s="8">
        <v>95</v>
      </c>
      <c r="E12" s="8">
        <v>62</v>
      </c>
      <c r="F12" s="8">
        <v>57</v>
      </c>
      <c r="G12" s="8">
        <v>7</v>
      </c>
      <c r="H12" s="8">
        <v>15</v>
      </c>
      <c r="I12" s="8">
        <v>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281</v>
      </c>
      <c r="D13" s="8">
        <v>98</v>
      </c>
      <c r="E13" s="8">
        <v>68</v>
      </c>
      <c r="F13" s="8">
        <v>78</v>
      </c>
      <c r="G13" s="8">
        <v>9</v>
      </c>
      <c r="H13" s="8">
        <v>14</v>
      </c>
      <c r="I13" s="8">
        <v>14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2919</v>
      </c>
      <c r="D14" s="11">
        <v>9</v>
      </c>
      <c r="E14" s="11">
        <v>1589</v>
      </c>
      <c r="F14" s="11">
        <v>914</v>
      </c>
      <c r="G14" s="11">
        <v>252</v>
      </c>
      <c r="H14" s="11">
        <v>87</v>
      </c>
      <c r="I14" s="11">
        <v>68</v>
      </c>
    </row>
    <row r="15" spans="1:14" ht="11.65" customHeight="1" x14ac:dyDescent="0.2">
      <c r="A15" s="21" t="s">
        <v>155</v>
      </c>
      <c r="B15" s="10" t="s">
        <v>12</v>
      </c>
      <c r="C15" s="8">
        <v>2088</v>
      </c>
      <c r="D15" s="8">
        <v>4</v>
      </c>
      <c r="E15" s="8">
        <v>1177</v>
      </c>
      <c r="F15" s="8">
        <v>604</v>
      </c>
      <c r="G15" s="8">
        <v>200</v>
      </c>
      <c r="H15" s="8">
        <v>60</v>
      </c>
      <c r="I15" s="8">
        <v>43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208</v>
      </c>
      <c r="D16" s="8">
        <v>1</v>
      </c>
      <c r="E16" s="8">
        <v>129</v>
      </c>
      <c r="F16" s="8">
        <v>54</v>
      </c>
      <c r="G16" s="8">
        <v>15</v>
      </c>
      <c r="H16" s="8">
        <v>5</v>
      </c>
      <c r="I16" s="8">
        <v>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623</v>
      </c>
      <c r="D17" s="13">
        <v>4</v>
      </c>
      <c r="E17" s="13">
        <v>283</v>
      </c>
      <c r="F17" s="13">
        <v>256</v>
      </c>
      <c r="G17" s="13">
        <v>37</v>
      </c>
      <c r="H17" s="13">
        <v>22</v>
      </c>
      <c r="I17" s="13">
        <v>21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79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87452</v>
      </c>
      <c r="D6" s="11">
        <v>6023</v>
      </c>
      <c r="E6" s="11">
        <v>47662</v>
      </c>
      <c r="F6" s="11">
        <v>24653</v>
      </c>
      <c r="G6" s="11">
        <v>3677</v>
      </c>
      <c r="H6" s="11">
        <v>1947</v>
      </c>
      <c r="I6" s="11">
        <v>3490</v>
      </c>
    </row>
    <row r="7" spans="1:14" ht="11.65" customHeight="1" x14ac:dyDescent="0.2">
      <c r="A7" s="21" t="s">
        <v>155</v>
      </c>
      <c r="B7" s="10" t="s">
        <v>12</v>
      </c>
      <c r="C7" s="8">
        <v>57552</v>
      </c>
      <c r="D7" s="8">
        <v>2764</v>
      </c>
      <c r="E7" s="8">
        <v>37060</v>
      </c>
      <c r="F7" s="8">
        <v>12024</v>
      </c>
      <c r="G7" s="8">
        <v>2692</v>
      </c>
      <c r="H7" s="8">
        <v>1055</v>
      </c>
      <c r="I7" s="8">
        <v>1957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1807</v>
      </c>
      <c r="D8" s="8">
        <v>172</v>
      </c>
      <c r="E8" s="8">
        <v>811</v>
      </c>
      <c r="F8" s="8">
        <v>532</v>
      </c>
      <c r="G8" s="8">
        <v>109</v>
      </c>
      <c r="H8" s="8">
        <v>55</v>
      </c>
      <c r="I8" s="8">
        <v>128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28093</v>
      </c>
      <c r="D9" s="8">
        <v>3087</v>
      </c>
      <c r="E9" s="8">
        <v>9791</v>
      </c>
      <c r="F9" s="8">
        <v>12097</v>
      </c>
      <c r="G9" s="8">
        <v>876</v>
      </c>
      <c r="H9" s="8">
        <v>837</v>
      </c>
      <c r="I9" s="8">
        <v>1405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39347</v>
      </c>
      <c r="D10" s="11">
        <v>5781</v>
      </c>
      <c r="E10" s="11">
        <v>19702</v>
      </c>
      <c r="F10" s="11">
        <v>9885</v>
      </c>
      <c r="G10" s="11">
        <v>1336</v>
      </c>
      <c r="H10" s="11">
        <v>946</v>
      </c>
      <c r="I10" s="11">
        <v>1697</v>
      </c>
    </row>
    <row r="11" spans="1:14" ht="11.65" customHeight="1" x14ac:dyDescent="0.2">
      <c r="A11" s="21" t="s">
        <v>155</v>
      </c>
      <c r="B11" s="10" t="s">
        <v>12</v>
      </c>
      <c r="C11" s="8">
        <v>26733</v>
      </c>
      <c r="D11" s="8">
        <v>2637</v>
      </c>
      <c r="E11" s="8">
        <v>15957</v>
      </c>
      <c r="F11" s="8">
        <v>5593</v>
      </c>
      <c r="G11" s="8">
        <v>1005</v>
      </c>
      <c r="H11" s="8">
        <v>528</v>
      </c>
      <c r="I11" s="8">
        <v>1013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942</v>
      </c>
      <c r="D12" s="8">
        <v>168</v>
      </c>
      <c r="E12" s="8">
        <v>376</v>
      </c>
      <c r="F12" s="8">
        <v>238</v>
      </c>
      <c r="G12" s="8">
        <v>50</v>
      </c>
      <c r="H12" s="8">
        <v>37</v>
      </c>
      <c r="I12" s="8">
        <v>73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11672</v>
      </c>
      <c r="D13" s="8">
        <v>2976</v>
      </c>
      <c r="E13" s="8">
        <v>3369</v>
      </c>
      <c r="F13" s="8">
        <v>4054</v>
      </c>
      <c r="G13" s="8">
        <v>281</v>
      </c>
      <c r="H13" s="8">
        <v>381</v>
      </c>
      <c r="I13" s="8">
        <v>611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48105</v>
      </c>
      <c r="D14" s="11">
        <v>242</v>
      </c>
      <c r="E14" s="11">
        <v>27960</v>
      </c>
      <c r="F14" s="11">
        <v>14768</v>
      </c>
      <c r="G14" s="11">
        <v>2341</v>
      </c>
      <c r="H14" s="11">
        <v>1001</v>
      </c>
      <c r="I14" s="11">
        <v>1793</v>
      </c>
    </row>
    <row r="15" spans="1:14" ht="11.65" customHeight="1" x14ac:dyDescent="0.2">
      <c r="A15" s="21" t="s">
        <v>155</v>
      </c>
      <c r="B15" s="10" t="s">
        <v>12</v>
      </c>
      <c r="C15" s="8">
        <v>30819</v>
      </c>
      <c r="D15" s="8">
        <v>127</v>
      </c>
      <c r="E15" s="8">
        <v>21103</v>
      </c>
      <c r="F15" s="8">
        <v>6431</v>
      </c>
      <c r="G15" s="8">
        <v>1687</v>
      </c>
      <c r="H15" s="8">
        <v>527</v>
      </c>
      <c r="I15" s="8">
        <v>944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865</v>
      </c>
      <c r="D16" s="8">
        <v>4</v>
      </c>
      <c r="E16" s="8">
        <v>435</v>
      </c>
      <c r="F16" s="8">
        <v>294</v>
      </c>
      <c r="G16" s="8">
        <v>59</v>
      </c>
      <c r="H16" s="8">
        <v>18</v>
      </c>
      <c r="I16" s="8">
        <v>55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16421</v>
      </c>
      <c r="D17" s="13">
        <v>111</v>
      </c>
      <c r="E17" s="13">
        <v>6422</v>
      </c>
      <c r="F17" s="13">
        <v>8043</v>
      </c>
      <c r="G17" s="13">
        <v>595</v>
      </c>
      <c r="H17" s="13">
        <v>456</v>
      </c>
      <c r="I17" s="13">
        <v>794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85825</v>
      </c>
      <c r="D6" s="11">
        <v>4646</v>
      </c>
      <c r="E6" s="11">
        <v>45219</v>
      </c>
      <c r="F6" s="11">
        <v>26599</v>
      </c>
      <c r="G6" s="11">
        <v>4109</v>
      </c>
      <c r="H6" s="11">
        <v>2018</v>
      </c>
      <c r="I6" s="11">
        <v>3234</v>
      </c>
    </row>
    <row r="7" spans="1:14" ht="11.65" customHeight="1" x14ac:dyDescent="0.2">
      <c r="A7" s="21" t="s">
        <v>155</v>
      </c>
      <c r="B7" s="10" t="s">
        <v>12</v>
      </c>
      <c r="C7" s="8">
        <v>61482</v>
      </c>
      <c r="D7" s="8">
        <v>2291</v>
      </c>
      <c r="E7" s="8">
        <v>37077</v>
      </c>
      <c r="F7" s="8">
        <v>15684</v>
      </c>
      <c r="G7" s="8">
        <v>3256</v>
      </c>
      <c r="H7" s="8">
        <v>1197</v>
      </c>
      <c r="I7" s="8">
        <v>1977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1420</v>
      </c>
      <c r="D8" s="8">
        <v>130</v>
      </c>
      <c r="E8" s="8">
        <v>638</v>
      </c>
      <c r="F8" s="8">
        <v>413</v>
      </c>
      <c r="G8" s="8">
        <v>99</v>
      </c>
      <c r="H8" s="8">
        <v>48</v>
      </c>
      <c r="I8" s="8">
        <v>92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22923</v>
      </c>
      <c r="D9" s="8">
        <v>2225</v>
      </c>
      <c r="E9" s="8">
        <v>7504</v>
      </c>
      <c r="F9" s="8">
        <v>10502</v>
      </c>
      <c r="G9" s="8">
        <v>754</v>
      </c>
      <c r="H9" s="8">
        <v>773</v>
      </c>
      <c r="I9" s="8">
        <v>1165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39089</v>
      </c>
      <c r="D10" s="11">
        <v>4398</v>
      </c>
      <c r="E10" s="11">
        <v>19884</v>
      </c>
      <c r="F10" s="11">
        <v>10860</v>
      </c>
      <c r="G10" s="11">
        <v>1436</v>
      </c>
      <c r="H10" s="11">
        <v>950</v>
      </c>
      <c r="I10" s="11">
        <v>1561</v>
      </c>
    </row>
    <row r="11" spans="1:14" ht="11.65" customHeight="1" x14ac:dyDescent="0.2">
      <c r="A11" s="21" t="s">
        <v>155</v>
      </c>
      <c r="B11" s="10" t="s">
        <v>12</v>
      </c>
      <c r="C11" s="8">
        <v>29138</v>
      </c>
      <c r="D11" s="8">
        <v>2142</v>
      </c>
      <c r="E11" s="8">
        <v>16942</v>
      </c>
      <c r="F11" s="8">
        <v>7296</v>
      </c>
      <c r="G11" s="8">
        <v>1174</v>
      </c>
      <c r="H11" s="8">
        <v>579</v>
      </c>
      <c r="I11" s="8">
        <v>1005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769</v>
      </c>
      <c r="D12" s="8">
        <v>126</v>
      </c>
      <c r="E12" s="8">
        <v>327</v>
      </c>
      <c r="F12" s="8">
        <v>194</v>
      </c>
      <c r="G12" s="8">
        <v>40</v>
      </c>
      <c r="H12" s="8">
        <v>23</v>
      </c>
      <c r="I12" s="8">
        <v>59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9182</v>
      </c>
      <c r="D13" s="8">
        <v>2130</v>
      </c>
      <c r="E13" s="8">
        <v>2615</v>
      </c>
      <c r="F13" s="8">
        <v>3370</v>
      </c>
      <c r="G13" s="8">
        <v>222</v>
      </c>
      <c r="H13" s="8">
        <v>348</v>
      </c>
      <c r="I13" s="8">
        <v>497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46736</v>
      </c>
      <c r="D14" s="11">
        <v>248</v>
      </c>
      <c r="E14" s="11">
        <v>25335</v>
      </c>
      <c r="F14" s="11">
        <v>15739</v>
      </c>
      <c r="G14" s="11">
        <v>2673</v>
      </c>
      <c r="H14" s="11">
        <v>1068</v>
      </c>
      <c r="I14" s="11">
        <v>1673</v>
      </c>
    </row>
    <row r="15" spans="1:14" ht="11.65" customHeight="1" x14ac:dyDescent="0.2">
      <c r="A15" s="21" t="s">
        <v>155</v>
      </c>
      <c r="B15" s="10" t="s">
        <v>12</v>
      </c>
      <c r="C15" s="8">
        <v>32344</v>
      </c>
      <c r="D15" s="8">
        <v>149</v>
      </c>
      <c r="E15" s="8">
        <v>20135</v>
      </c>
      <c r="F15" s="8">
        <v>8388</v>
      </c>
      <c r="G15" s="8">
        <v>2082</v>
      </c>
      <c r="H15" s="8">
        <v>618</v>
      </c>
      <c r="I15" s="8">
        <v>972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651</v>
      </c>
      <c r="D16" s="8">
        <v>4</v>
      </c>
      <c r="E16" s="8">
        <v>311</v>
      </c>
      <c r="F16" s="8">
        <v>219</v>
      </c>
      <c r="G16" s="8">
        <v>59</v>
      </c>
      <c r="H16" s="8">
        <v>25</v>
      </c>
      <c r="I16" s="8">
        <v>33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13741</v>
      </c>
      <c r="D17" s="13">
        <v>95</v>
      </c>
      <c r="E17" s="13">
        <v>4889</v>
      </c>
      <c r="F17" s="13">
        <v>7132</v>
      </c>
      <c r="G17" s="13">
        <v>532</v>
      </c>
      <c r="H17" s="13">
        <v>425</v>
      </c>
      <c r="I17" s="13">
        <v>668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139538</v>
      </c>
      <c r="D6" s="11">
        <v>13860</v>
      </c>
      <c r="E6" s="11">
        <v>72312</v>
      </c>
      <c r="F6" s="11">
        <v>36596</v>
      </c>
      <c r="G6" s="11">
        <v>6545</v>
      </c>
      <c r="H6" s="11">
        <v>3723</v>
      </c>
      <c r="I6" s="11">
        <v>6502</v>
      </c>
    </row>
    <row r="7" spans="1:14" ht="11.65" customHeight="1" x14ac:dyDescent="0.2">
      <c r="A7" s="21" t="s">
        <v>155</v>
      </c>
      <c r="B7" s="10" t="s">
        <v>12</v>
      </c>
      <c r="C7" s="8">
        <v>73221</v>
      </c>
      <c r="D7" s="8">
        <v>5751</v>
      </c>
      <c r="E7" s="8">
        <v>47109</v>
      </c>
      <c r="F7" s="8">
        <v>11846</v>
      </c>
      <c r="G7" s="8">
        <v>3855</v>
      </c>
      <c r="H7" s="8">
        <v>1652</v>
      </c>
      <c r="I7" s="8">
        <v>3008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4256</v>
      </c>
      <c r="D8" s="8">
        <v>508</v>
      </c>
      <c r="E8" s="8">
        <v>1904</v>
      </c>
      <c r="F8" s="8">
        <v>1069</v>
      </c>
      <c r="G8" s="8">
        <v>288</v>
      </c>
      <c r="H8" s="8">
        <v>123</v>
      </c>
      <c r="I8" s="8">
        <v>364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62061</v>
      </c>
      <c r="D9" s="8">
        <v>7601</v>
      </c>
      <c r="E9" s="8">
        <v>23299</v>
      </c>
      <c r="F9" s="8">
        <v>23681</v>
      </c>
      <c r="G9" s="8">
        <v>2402</v>
      </c>
      <c r="H9" s="8">
        <v>1948</v>
      </c>
      <c r="I9" s="8">
        <v>3130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58431</v>
      </c>
      <c r="D10" s="11">
        <v>13345</v>
      </c>
      <c r="E10" s="11">
        <v>23479</v>
      </c>
      <c r="F10" s="11">
        <v>14743</v>
      </c>
      <c r="G10" s="11">
        <v>1918</v>
      </c>
      <c r="H10" s="11">
        <v>1769</v>
      </c>
      <c r="I10" s="11">
        <v>3177</v>
      </c>
    </row>
    <row r="11" spans="1:14" ht="11.65" customHeight="1" x14ac:dyDescent="0.2">
      <c r="A11" s="21" t="s">
        <v>155</v>
      </c>
      <c r="B11" s="10" t="s">
        <v>12</v>
      </c>
      <c r="C11" s="8">
        <v>31581</v>
      </c>
      <c r="D11" s="8">
        <v>5551</v>
      </c>
      <c r="E11" s="8">
        <v>16697</v>
      </c>
      <c r="F11" s="8">
        <v>5901</v>
      </c>
      <c r="G11" s="8">
        <v>1187</v>
      </c>
      <c r="H11" s="8">
        <v>777</v>
      </c>
      <c r="I11" s="8">
        <v>1468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2221</v>
      </c>
      <c r="D12" s="8">
        <v>493</v>
      </c>
      <c r="E12" s="8">
        <v>731</v>
      </c>
      <c r="F12" s="8">
        <v>566</v>
      </c>
      <c r="G12" s="8">
        <v>106</v>
      </c>
      <c r="H12" s="8">
        <v>78</v>
      </c>
      <c r="I12" s="8">
        <v>247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24629</v>
      </c>
      <c r="D13" s="8">
        <v>7301</v>
      </c>
      <c r="E13" s="8">
        <v>6051</v>
      </c>
      <c r="F13" s="8">
        <v>8276</v>
      </c>
      <c r="G13" s="8">
        <v>625</v>
      </c>
      <c r="H13" s="8">
        <v>914</v>
      </c>
      <c r="I13" s="8">
        <v>1462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81107</v>
      </c>
      <c r="D14" s="11">
        <v>515</v>
      </c>
      <c r="E14" s="11">
        <v>48833</v>
      </c>
      <c r="F14" s="11">
        <v>21853</v>
      </c>
      <c r="G14" s="11">
        <v>4627</v>
      </c>
      <c r="H14" s="11">
        <v>1954</v>
      </c>
      <c r="I14" s="11">
        <v>3325</v>
      </c>
    </row>
    <row r="15" spans="1:14" ht="11.65" customHeight="1" x14ac:dyDescent="0.2">
      <c r="A15" s="21" t="s">
        <v>155</v>
      </c>
      <c r="B15" s="10" t="s">
        <v>12</v>
      </c>
      <c r="C15" s="8">
        <v>41640</v>
      </c>
      <c r="D15" s="8">
        <v>200</v>
      </c>
      <c r="E15" s="8">
        <v>30412</v>
      </c>
      <c r="F15" s="8">
        <v>5945</v>
      </c>
      <c r="G15" s="8">
        <v>2668</v>
      </c>
      <c r="H15" s="8">
        <v>875</v>
      </c>
      <c r="I15" s="8">
        <v>1540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2035</v>
      </c>
      <c r="D16" s="8">
        <v>15</v>
      </c>
      <c r="E16" s="8">
        <v>1173</v>
      </c>
      <c r="F16" s="8">
        <v>503</v>
      </c>
      <c r="G16" s="8">
        <v>182</v>
      </c>
      <c r="H16" s="8">
        <v>45</v>
      </c>
      <c r="I16" s="8">
        <v>117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37432</v>
      </c>
      <c r="D17" s="13">
        <v>300</v>
      </c>
      <c r="E17" s="13">
        <v>17248</v>
      </c>
      <c r="F17" s="13">
        <v>15405</v>
      </c>
      <c r="G17" s="13">
        <v>1777</v>
      </c>
      <c r="H17" s="13">
        <v>1034</v>
      </c>
      <c r="I17" s="13">
        <v>1668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48210</v>
      </c>
      <c r="D6" s="11">
        <v>3518</v>
      </c>
      <c r="E6" s="11">
        <v>24850</v>
      </c>
      <c r="F6" s="11">
        <v>14245</v>
      </c>
      <c r="G6" s="11">
        <v>2911</v>
      </c>
      <c r="H6" s="11">
        <v>1296</v>
      </c>
      <c r="I6" s="11">
        <v>1390</v>
      </c>
    </row>
    <row r="7" spans="1:14" ht="11.65" customHeight="1" x14ac:dyDescent="0.2">
      <c r="A7" s="21" t="s">
        <v>155</v>
      </c>
      <c r="B7" s="10" t="s">
        <v>12</v>
      </c>
      <c r="C7" s="8">
        <v>35220</v>
      </c>
      <c r="D7" s="8">
        <v>1822</v>
      </c>
      <c r="E7" s="8">
        <v>20099</v>
      </c>
      <c r="F7" s="8">
        <v>9314</v>
      </c>
      <c r="G7" s="8">
        <v>2233</v>
      </c>
      <c r="H7" s="8">
        <v>843</v>
      </c>
      <c r="I7" s="8">
        <v>909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1090</v>
      </c>
      <c r="D8" s="8">
        <v>107</v>
      </c>
      <c r="E8" s="8">
        <v>521</v>
      </c>
      <c r="F8" s="8">
        <v>279</v>
      </c>
      <c r="G8" s="8">
        <v>76</v>
      </c>
      <c r="H8" s="8">
        <v>40</v>
      </c>
      <c r="I8" s="8">
        <v>67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11900</v>
      </c>
      <c r="D9" s="8">
        <v>1589</v>
      </c>
      <c r="E9" s="8">
        <v>4230</v>
      </c>
      <c r="F9" s="8">
        <v>4652</v>
      </c>
      <c r="G9" s="8">
        <v>602</v>
      </c>
      <c r="H9" s="8">
        <v>413</v>
      </c>
      <c r="I9" s="8">
        <v>414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22050</v>
      </c>
      <c r="D10" s="11">
        <v>3421</v>
      </c>
      <c r="E10" s="11">
        <v>10894</v>
      </c>
      <c r="F10" s="11">
        <v>5620</v>
      </c>
      <c r="G10" s="11">
        <v>857</v>
      </c>
      <c r="H10" s="11">
        <v>621</v>
      </c>
      <c r="I10" s="11">
        <v>637</v>
      </c>
    </row>
    <row r="11" spans="1:14" ht="11.65" customHeight="1" x14ac:dyDescent="0.2">
      <c r="A11" s="21" t="s">
        <v>155</v>
      </c>
      <c r="B11" s="10" t="s">
        <v>12</v>
      </c>
      <c r="C11" s="8">
        <v>16721</v>
      </c>
      <c r="D11" s="8">
        <v>1768</v>
      </c>
      <c r="E11" s="8">
        <v>9373</v>
      </c>
      <c r="F11" s="8">
        <v>4044</v>
      </c>
      <c r="G11" s="8">
        <v>686</v>
      </c>
      <c r="H11" s="8">
        <v>415</v>
      </c>
      <c r="I11" s="8">
        <v>435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535</v>
      </c>
      <c r="D12" s="8">
        <v>97</v>
      </c>
      <c r="E12" s="8">
        <v>257</v>
      </c>
      <c r="F12" s="8">
        <v>116</v>
      </c>
      <c r="G12" s="8">
        <v>21</v>
      </c>
      <c r="H12" s="8">
        <v>16</v>
      </c>
      <c r="I12" s="8">
        <v>28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4794</v>
      </c>
      <c r="D13" s="8">
        <v>1556</v>
      </c>
      <c r="E13" s="8">
        <v>1264</v>
      </c>
      <c r="F13" s="8">
        <v>1460</v>
      </c>
      <c r="G13" s="8">
        <v>150</v>
      </c>
      <c r="H13" s="8">
        <v>190</v>
      </c>
      <c r="I13" s="8">
        <v>174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26160</v>
      </c>
      <c r="D14" s="11">
        <v>97</v>
      </c>
      <c r="E14" s="11">
        <v>13956</v>
      </c>
      <c r="F14" s="11">
        <v>8625</v>
      </c>
      <c r="G14" s="11">
        <v>2054</v>
      </c>
      <c r="H14" s="11">
        <v>675</v>
      </c>
      <c r="I14" s="11">
        <v>753</v>
      </c>
    </row>
    <row r="15" spans="1:14" ht="11.65" customHeight="1" x14ac:dyDescent="0.2">
      <c r="A15" s="21" t="s">
        <v>155</v>
      </c>
      <c r="B15" s="10" t="s">
        <v>12</v>
      </c>
      <c r="C15" s="8">
        <v>18499</v>
      </c>
      <c r="D15" s="8">
        <v>54</v>
      </c>
      <c r="E15" s="8">
        <v>10726</v>
      </c>
      <c r="F15" s="8">
        <v>5270</v>
      </c>
      <c r="G15" s="8">
        <v>1547</v>
      </c>
      <c r="H15" s="8">
        <v>428</v>
      </c>
      <c r="I15" s="8">
        <v>474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555</v>
      </c>
      <c r="D16" s="8">
        <v>10</v>
      </c>
      <c r="E16" s="8">
        <v>264</v>
      </c>
      <c r="F16" s="8">
        <v>163</v>
      </c>
      <c r="G16" s="8">
        <v>55</v>
      </c>
      <c r="H16" s="8">
        <v>24</v>
      </c>
      <c r="I16" s="8">
        <v>39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7106</v>
      </c>
      <c r="D17" s="13">
        <v>33</v>
      </c>
      <c r="E17" s="13">
        <v>2966</v>
      </c>
      <c r="F17" s="13">
        <v>3192</v>
      </c>
      <c r="G17" s="13">
        <v>452</v>
      </c>
      <c r="H17" s="13">
        <v>223</v>
      </c>
      <c r="I17" s="13">
        <v>240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41926</v>
      </c>
      <c r="D6" s="11">
        <v>2401</v>
      </c>
      <c r="E6" s="11">
        <v>19516</v>
      </c>
      <c r="F6" s="11">
        <v>14231</v>
      </c>
      <c r="G6" s="11">
        <v>2277</v>
      </c>
      <c r="H6" s="11">
        <v>1535</v>
      </c>
      <c r="I6" s="11">
        <v>1966</v>
      </c>
    </row>
    <row r="7" spans="1:14" ht="11.65" customHeight="1" x14ac:dyDescent="0.2">
      <c r="A7" s="21" t="s">
        <v>155</v>
      </c>
      <c r="B7" s="10" t="s">
        <v>12</v>
      </c>
      <c r="C7" s="8">
        <v>21339</v>
      </c>
      <c r="D7" s="8">
        <v>717</v>
      </c>
      <c r="E7" s="8">
        <v>12077</v>
      </c>
      <c r="F7" s="8">
        <v>5678</v>
      </c>
      <c r="G7" s="8">
        <v>1265</v>
      </c>
      <c r="H7" s="8">
        <v>668</v>
      </c>
      <c r="I7" s="8">
        <v>934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1037</v>
      </c>
      <c r="D8" s="8">
        <v>57</v>
      </c>
      <c r="E8" s="8">
        <v>491</v>
      </c>
      <c r="F8" s="8">
        <v>323</v>
      </c>
      <c r="G8" s="8">
        <v>74</v>
      </c>
      <c r="H8" s="8">
        <v>34</v>
      </c>
      <c r="I8" s="8">
        <v>58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19550</v>
      </c>
      <c r="D9" s="8">
        <v>1627</v>
      </c>
      <c r="E9" s="8">
        <v>6948</v>
      </c>
      <c r="F9" s="8">
        <v>8230</v>
      </c>
      <c r="G9" s="8">
        <v>938</v>
      </c>
      <c r="H9" s="8">
        <v>833</v>
      </c>
      <c r="I9" s="8">
        <v>974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18313</v>
      </c>
      <c r="D10" s="11">
        <v>2262</v>
      </c>
      <c r="E10" s="11">
        <v>8396</v>
      </c>
      <c r="F10" s="11">
        <v>5250</v>
      </c>
      <c r="G10" s="11">
        <v>804</v>
      </c>
      <c r="H10" s="11">
        <v>675</v>
      </c>
      <c r="I10" s="11">
        <v>926</v>
      </c>
    </row>
    <row r="11" spans="1:14" ht="11.65" customHeight="1" x14ac:dyDescent="0.2">
      <c r="A11" s="21" t="s">
        <v>155</v>
      </c>
      <c r="B11" s="10" t="s">
        <v>12</v>
      </c>
      <c r="C11" s="8">
        <v>10386</v>
      </c>
      <c r="D11" s="8">
        <v>645</v>
      </c>
      <c r="E11" s="8">
        <v>6067</v>
      </c>
      <c r="F11" s="8">
        <v>2410</v>
      </c>
      <c r="G11" s="8">
        <v>496</v>
      </c>
      <c r="H11" s="8">
        <v>304</v>
      </c>
      <c r="I11" s="8">
        <v>464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498</v>
      </c>
      <c r="D12" s="8">
        <v>54</v>
      </c>
      <c r="E12" s="8">
        <v>235</v>
      </c>
      <c r="F12" s="8">
        <v>138</v>
      </c>
      <c r="G12" s="8">
        <v>25</v>
      </c>
      <c r="H12" s="8">
        <v>15</v>
      </c>
      <c r="I12" s="8">
        <v>31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7429</v>
      </c>
      <c r="D13" s="8">
        <v>1563</v>
      </c>
      <c r="E13" s="8">
        <v>2094</v>
      </c>
      <c r="F13" s="8">
        <v>2702</v>
      </c>
      <c r="G13" s="8">
        <v>283</v>
      </c>
      <c r="H13" s="8">
        <v>356</v>
      </c>
      <c r="I13" s="8">
        <v>431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23613</v>
      </c>
      <c r="D14" s="11">
        <v>139</v>
      </c>
      <c r="E14" s="11">
        <v>11120</v>
      </c>
      <c r="F14" s="11">
        <v>8981</v>
      </c>
      <c r="G14" s="11">
        <v>1473</v>
      </c>
      <c r="H14" s="11">
        <v>860</v>
      </c>
      <c r="I14" s="11">
        <v>1040</v>
      </c>
    </row>
    <row r="15" spans="1:14" ht="11.65" customHeight="1" x14ac:dyDescent="0.2">
      <c r="A15" s="21" t="s">
        <v>155</v>
      </c>
      <c r="B15" s="10" t="s">
        <v>12</v>
      </c>
      <c r="C15" s="8">
        <v>10953</v>
      </c>
      <c r="D15" s="8">
        <v>72</v>
      </c>
      <c r="E15" s="8">
        <v>6010</v>
      </c>
      <c r="F15" s="8">
        <v>3268</v>
      </c>
      <c r="G15" s="8">
        <v>769</v>
      </c>
      <c r="H15" s="8">
        <v>364</v>
      </c>
      <c r="I15" s="8">
        <v>470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539</v>
      </c>
      <c r="D16" s="8">
        <v>3</v>
      </c>
      <c r="E16" s="8">
        <v>256</v>
      </c>
      <c r="F16" s="8">
        <v>185</v>
      </c>
      <c r="G16" s="8">
        <v>49</v>
      </c>
      <c r="H16" s="8">
        <v>19</v>
      </c>
      <c r="I16" s="8">
        <v>27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12121</v>
      </c>
      <c r="D17" s="13">
        <v>64</v>
      </c>
      <c r="E17" s="13">
        <v>4854</v>
      </c>
      <c r="F17" s="13">
        <v>5528</v>
      </c>
      <c r="G17" s="13">
        <v>655</v>
      </c>
      <c r="H17" s="13">
        <v>477</v>
      </c>
      <c r="I17" s="13">
        <v>543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831806</v>
      </c>
      <c r="D6" s="11">
        <v>65460</v>
      </c>
      <c r="E6" s="11">
        <v>410781</v>
      </c>
      <c r="F6" s="11">
        <v>255727</v>
      </c>
      <c r="G6" s="11">
        <v>35805</v>
      </c>
      <c r="H6" s="11">
        <v>22807</v>
      </c>
      <c r="I6" s="11">
        <v>41226</v>
      </c>
    </row>
    <row r="7" spans="1:14" ht="11.65" customHeight="1" x14ac:dyDescent="0.2">
      <c r="A7" s="21" t="s">
        <v>155</v>
      </c>
      <c r="B7" s="10" t="s">
        <v>12</v>
      </c>
      <c r="C7" s="8">
        <v>429030</v>
      </c>
      <c r="D7" s="8">
        <v>24056</v>
      </c>
      <c r="E7" s="8">
        <v>269537</v>
      </c>
      <c r="F7" s="8">
        <v>87384</v>
      </c>
      <c r="G7" s="8">
        <v>21149</v>
      </c>
      <c r="H7" s="8">
        <v>8869</v>
      </c>
      <c r="I7" s="8">
        <v>18035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26222</v>
      </c>
      <c r="D8" s="8">
        <v>2689</v>
      </c>
      <c r="E8" s="8">
        <v>11711</v>
      </c>
      <c r="F8" s="8">
        <v>7214</v>
      </c>
      <c r="G8" s="8">
        <v>1552</v>
      </c>
      <c r="H8" s="8">
        <v>910</v>
      </c>
      <c r="I8" s="8">
        <v>2146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376554</v>
      </c>
      <c r="D9" s="8">
        <v>38715</v>
      </c>
      <c r="E9" s="8">
        <v>129533</v>
      </c>
      <c r="F9" s="8">
        <v>161129</v>
      </c>
      <c r="G9" s="8">
        <v>13104</v>
      </c>
      <c r="H9" s="8">
        <v>13028</v>
      </c>
      <c r="I9" s="8">
        <v>21045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366758</v>
      </c>
      <c r="D10" s="11">
        <v>62375</v>
      </c>
      <c r="E10" s="11">
        <v>156338</v>
      </c>
      <c r="F10" s="11">
        <v>104151</v>
      </c>
      <c r="G10" s="11">
        <v>11894</v>
      </c>
      <c r="H10" s="11">
        <v>11165</v>
      </c>
      <c r="I10" s="11">
        <v>20835</v>
      </c>
    </row>
    <row r="11" spans="1:14" ht="11.65" customHeight="1" x14ac:dyDescent="0.2">
      <c r="A11" s="21" t="s">
        <v>155</v>
      </c>
      <c r="B11" s="10" t="s">
        <v>12</v>
      </c>
      <c r="C11" s="8">
        <v>194233</v>
      </c>
      <c r="D11" s="8">
        <v>22914</v>
      </c>
      <c r="E11" s="8">
        <v>109183</v>
      </c>
      <c r="F11" s="8">
        <v>41086</v>
      </c>
      <c r="G11" s="8">
        <v>7305</v>
      </c>
      <c r="H11" s="8">
        <v>4340</v>
      </c>
      <c r="I11" s="8">
        <v>9405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13136</v>
      </c>
      <c r="D12" s="8">
        <v>2534</v>
      </c>
      <c r="E12" s="8">
        <v>4896</v>
      </c>
      <c r="F12" s="8">
        <v>3380</v>
      </c>
      <c r="G12" s="8">
        <v>578</v>
      </c>
      <c r="H12" s="8">
        <v>512</v>
      </c>
      <c r="I12" s="8">
        <v>1236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159389</v>
      </c>
      <c r="D13" s="8">
        <v>36927</v>
      </c>
      <c r="E13" s="8">
        <v>42259</v>
      </c>
      <c r="F13" s="8">
        <v>59685</v>
      </c>
      <c r="G13" s="8">
        <v>4011</v>
      </c>
      <c r="H13" s="8">
        <v>6313</v>
      </c>
      <c r="I13" s="8">
        <v>10194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465048</v>
      </c>
      <c r="D14" s="11">
        <v>3085</v>
      </c>
      <c r="E14" s="11">
        <v>254443</v>
      </c>
      <c r="F14" s="11">
        <v>151576</v>
      </c>
      <c r="G14" s="11">
        <v>23911</v>
      </c>
      <c r="H14" s="11">
        <v>11642</v>
      </c>
      <c r="I14" s="11">
        <v>20391</v>
      </c>
    </row>
    <row r="15" spans="1:14" ht="11.65" customHeight="1" x14ac:dyDescent="0.2">
      <c r="A15" s="21" t="s">
        <v>155</v>
      </c>
      <c r="B15" s="10" t="s">
        <v>12</v>
      </c>
      <c r="C15" s="8">
        <v>234797</v>
      </c>
      <c r="D15" s="8">
        <v>1142</v>
      </c>
      <c r="E15" s="8">
        <v>160354</v>
      </c>
      <c r="F15" s="8">
        <v>46298</v>
      </c>
      <c r="G15" s="8">
        <v>13844</v>
      </c>
      <c r="H15" s="8">
        <v>4529</v>
      </c>
      <c r="I15" s="8">
        <v>8630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13086</v>
      </c>
      <c r="D16" s="8">
        <v>155</v>
      </c>
      <c r="E16" s="8">
        <v>6815</v>
      </c>
      <c r="F16" s="8">
        <v>3834</v>
      </c>
      <c r="G16" s="8">
        <v>974</v>
      </c>
      <c r="H16" s="8">
        <v>398</v>
      </c>
      <c r="I16" s="8">
        <v>910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217165</v>
      </c>
      <c r="D17" s="13">
        <v>1788</v>
      </c>
      <c r="E17" s="13">
        <v>87274</v>
      </c>
      <c r="F17" s="13">
        <v>101444</v>
      </c>
      <c r="G17" s="13">
        <v>9093</v>
      </c>
      <c r="H17" s="13">
        <v>6715</v>
      </c>
      <c r="I17" s="13">
        <v>10851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219827</v>
      </c>
      <c r="D6" s="11">
        <v>12619</v>
      </c>
      <c r="E6" s="11">
        <v>121407</v>
      </c>
      <c r="F6" s="11">
        <v>60711</v>
      </c>
      <c r="G6" s="11">
        <v>9885</v>
      </c>
      <c r="H6" s="11">
        <v>5311</v>
      </c>
      <c r="I6" s="11">
        <v>9894</v>
      </c>
    </row>
    <row r="7" spans="1:14" ht="11.65" customHeight="1" x14ac:dyDescent="0.2">
      <c r="A7" s="21" t="s">
        <v>155</v>
      </c>
      <c r="B7" s="10" t="s">
        <v>12</v>
      </c>
      <c r="C7" s="8">
        <v>153821</v>
      </c>
      <c r="D7" s="8">
        <v>6113</v>
      </c>
      <c r="E7" s="8">
        <v>98589</v>
      </c>
      <c r="F7" s="8">
        <v>33106</v>
      </c>
      <c r="G7" s="8">
        <v>7464</v>
      </c>
      <c r="H7" s="8">
        <v>2997</v>
      </c>
      <c r="I7" s="8">
        <v>5552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5567</v>
      </c>
      <c r="D8" s="8">
        <v>432</v>
      </c>
      <c r="E8" s="8">
        <v>2668</v>
      </c>
      <c r="F8" s="8">
        <v>1523</v>
      </c>
      <c r="G8" s="8">
        <v>337</v>
      </c>
      <c r="H8" s="8">
        <v>176</v>
      </c>
      <c r="I8" s="8">
        <v>431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60439</v>
      </c>
      <c r="D9" s="8">
        <v>6074</v>
      </c>
      <c r="E9" s="8">
        <v>20150</v>
      </c>
      <c r="F9" s="8">
        <v>26082</v>
      </c>
      <c r="G9" s="8">
        <v>2084</v>
      </c>
      <c r="H9" s="8">
        <v>2138</v>
      </c>
      <c r="I9" s="8">
        <v>3911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100991</v>
      </c>
      <c r="D10" s="11">
        <v>12016</v>
      </c>
      <c r="E10" s="11">
        <v>53656</v>
      </c>
      <c r="F10" s="11">
        <v>24377</v>
      </c>
      <c r="G10" s="11">
        <v>3541</v>
      </c>
      <c r="H10" s="11">
        <v>2555</v>
      </c>
      <c r="I10" s="11">
        <v>4846</v>
      </c>
    </row>
    <row r="11" spans="1:14" ht="11.65" customHeight="1" x14ac:dyDescent="0.2">
      <c r="A11" s="21" t="s">
        <v>155</v>
      </c>
      <c r="B11" s="10" t="s">
        <v>12</v>
      </c>
      <c r="C11" s="8">
        <v>72875</v>
      </c>
      <c r="D11" s="8">
        <v>5828</v>
      </c>
      <c r="E11" s="8">
        <v>45177</v>
      </c>
      <c r="F11" s="8">
        <v>14780</v>
      </c>
      <c r="G11" s="8">
        <v>2776</v>
      </c>
      <c r="H11" s="8">
        <v>1462</v>
      </c>
      <c r="I11" s="8">
        <v>2852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2792</v>
      </c>
      <c r="D12" s="8">
        <v>408</v>
      </c>
      <c r="E12" s="8">
        <v>1224</v>
      </c>
      <c r="F12" s="8">
        <v>669</v>
      </c>
      <c r="G12" s="8">
        <v>139</v>
      </c>
      <c r="H12" s="8">
        <v>95</v>
      </c>
      <c r="I12" s="8">
        <v>257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25324</v>
      </c>
      <c r="D13" s="8">
        <v>5780</v>
      </c>
      <c r="E13" s="8">
        <v>7255</v>
      </c>
      <c r="F13" s="8">
        <v>8928</v>
      </c>
      <c r="G13" s="8">
        <v>626</v>
      </c>
      <c r="H13" s="8">
        <v>998</v>
      </c>
      <c r="I13" s="8">
        <v>1737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118836</v>
      </c>
      <c r="D14" s="11">
        <v>603</v>
      </c>
      <c r="E14" s="11">
        <v>67751</v>
      </c>
      <c r="F14" s="11">
        <v>36334</v>
      </c>
      <c r="G14" s="11">
        <v>6344</v>
      </c>
      <c r="H14" s="11">
        <v>2756</v>
      </c>
      <c r="I14" s="11">
        <v>5048</v>
      </c>
    </row>
    <row r="15" spans="1:14" ht="11.65" customHeight="1" x14ac:dyDescent="0.2">
      <c r="A15" s="21" t="s">
        <v>155</v>
      </c>
      <c r="B15" s="10" t="s">
        <v>12</v>
      </c>
      <c r="C15" s="8">
        <v>80946</v>
      </c>
      <c r="D15" s="8">
        <v>285</v>
      </c>
      <c r="E15" s="8">
        <v>53412</v>
      </c>
      <c r="F15" s="8">
        <v>18326</v>
      </c>
      <c r="G15" s="8">
        <v>4688</v>
      </c>
      <c r="H15" s="8">
        <v>1535</v>
      </c>
      <c r="I15" s="8">
        <v>2700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2775</v>
      </c>
      <c r="D16" s="8">
        <v>24</v>
      </c>
      <c r="E16" s="8">
        <v>1444</v>
      </c>
      <c r="F16" s="8">
        <v>854</v>
      </c>
      <c r="G16" s="8">
        <v>198</v>
      </c>
      <c r="H16" s="8">
        <v>81</v>
      </c>
      <c r="I16" s="8">
        <v>174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35115</v>
      </c>
      <c r="D17" s="13">
        <v>294</v>
      </c>
      <c r="E17" s="13">
        <v>12895</v>
      </c>
      <c r="F17" s="13">
        <v>17154</v>
      </c>
      <c r="G17" s="13">
        <v>1458</v>
      </c>
      <c r="H17" s="13">
        <v>1140</v>
      </c>
      <c r="I17" s="13">
        <v>2174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377336</v>
      </c>
      <c r="D6" s="11">
        <v>21789</v>
      </c>
      <c r="E6" s="11">
        <v>222143</v>
      </c>
      <c r="F6" s="11">
        <v>95035</v>
      </c>
      <c r="G6" s="11">
        <v>15814</v>
      </c>
      <c r="H6" s="11">
        <v>9084</v>
      </c>
      <c r="I6" s="11">
        <v>13471</v>
      </c>
    </row>
    <row r="7" spans="1:14" ht="11.65" customHeight="1" x14ac:dyDescent="0.2">
      <c r="A7" s="21" t="s">
        <v>155</v>
      </c>
      <c r="B7" s="10" t="s">
        <v>12</v>
      </c>
      <c r="C7" s="8">
        <v>268377</v>
      </c>
      <c r="D7" s="8">
        <v>9488</v>
      </c>
      <c r="E7" s="8">
        <v>178351</v>
      </c>
      <c r="F7" s="8">
        <v>56028</v>
      </c>
      <c r="G7" s="8">
        <v>11486</v>
      </c>
      <c r="H7" s="8">
        <v>4858</v>
      </c>
      <c r="I7" s="8">
        <v>8166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8447</v>
      </c>
      <c r="D8" s="8">
        <v>671</v>
      </c>
      <c r="E8" s="8">
        <v>4679</v>
      </c>
      <c r="F8" s="8">
        <v>1878</v>
      </c>
      <c r="G8" s="8">
        <v>440</v>
      </c>
      <c r="H8" s="8">
        <v>272</v>
      </c>
      <c r="I8" s="8">
        <v>507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100512</v>
      </c>
      <c r="D9" s="8">
        <v>11630</v>
      </c>
      <c r="E9" s="8">
        <v>39113</v>
      </c>
      <c r="F9" s="8">
        <v>37129</v>
      </c>
      <c r="G9" s="8">
        <v>3888</v>
      </c>
      <c r="H9" s="8">
        <v>3954</v>
      </c>
      <c r="I9" s="8">
        <v>4798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180995</v>
      </c>
      <c r="D10" s="11">
        <v>20694</v>
      </c>
      <c r="E10" s="11">
        <v>104067</v>
      </c>
      <c r="F10" s="11">
        <v>39231</v>
      </c>
      <c r="G10" s="11">
        <v>5740</v>
      </c>
      <c r="H10" s="11">
        <v>4436</v>
      </c>
      <c r="I10" s="11">
        <v>6827</v>
      </c>
    </row>
    <row r="11" spans="1:14" ht="11.65" customHeight="1" x14ac:dyDescent="0.2">
      <c r="A11" s="21" t="s">
        <v>155</v>
      </c>
      <c r="B11" s="10" t="s">
        <v>12</v>
      </c>
      <c r="C11" s="8">
        <v>134986</v>
      </c>
      <c r="D11" s="8">
        <v>8970</v>
      </c>
      <c r="E11" s="8">
        <v>89127</v>
      </c>
      <c r="F11" s="8">
        <v>25829</v>
      </c>
      <c r="G11" s="8">
        <v>4422</v>
      </c>
      <c r="H11" s="8">
        <v>2422</v>
      </c>
      <c r="I11" s="8">
        <v>4216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4439</v>
      </c>
      <c r="D12" s="8">
        <v>623</v>
      </c>
      <c r="E12" s="8">
        <v>2340</v>
      </c>
      <c r="F12" s="8">
        <v>851</v>
      </c>
      <c r="G12" s="8">
        <v>175</v>
      </c>
      <c r="H12" s="8">
        <v>152</v>
      </c>
      <c r="I12" s="8">
        <v>298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41570</v>
      </c>
      <c r="D13" s="8">
        <v>11101</v>
      </c>
      <c r="E13" s="8">
        <v>12600</v>
      </c>
      <c r="F13" s="8">
        <v>12551</v>
      </c>
      <c r="G13" s="8">
        <v>1143</v>
      </c>
      <c r="H13" s="8">
        <v>1862</v>
      </c>
      <c r="I13" s="8">
        <v>2313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196341</v>
      </c>
      <c r="D14" s="11">
        <v>1095</v>
      </c>
      <c r="E14" s="11">
        <v>118076</v>
      </c>
      <c r="F14" s="11">
        <v>55804</v>
      </c>
      <c r="G14" s="11">
        <v>10074</v>
      </c>
      <c r="H14" s="11">
        <v>4648</v>
      </c>
      <c r="I14" s="11">
        <v>6644</v>
      </c>
    </row>
    <row r="15" spans="1:14" ht="11.65" customHeight="1" x14ac:dyDescent="0.2">
      <c r="A15" s="21" t="s">
        <v>155</v>
      </c>
      <c r="B15" s="10" t="s">
        <v>12</v>
      </c>
      <c r="C15" s="8">
        <v>133391</v>
      </c>
      <c r="D15" s="8">
        <v>518</v>
      </c>
      <c r="E15" s="8">
        <v>89224</v>
      </c>
      <c r="F15" s="8">
        <v>30199</v>
      </c>
      <c r="G15" s="8">
        <v>7064</v>
      </c>
      <c r="H15" s="8">
        <v>2436</v>
      </c>
      <c r="I15" s="8">
        <v>3950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4008</v>
      </c>
      <c r="D16" s="8">
        <v>48</v>
      </c>
      <c r="E16" s="8">
        <v>2339</v>
      </c>
      <c r="F16" s="8">
        <v>1027</v>
      </c>
      <c r="G16" s="8">
        <v>265</v>
      </c>
      <c r="H16" s="8">
        <v>120</v>
      </c>
      <c r="I16" s="8">
        <v>209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58942</v>
      </c>
      <c r="D17" s="13">
        <v>529</v>
      </c>
      <c r="E17" s="13">
        <v>26513</v>
      </c>
      <c r="F17" s="13">
        <v>24578</v>
      </c>
      <c r="G17" s="13">
        <v>2745</v>
      </c>
      <c r="H17" s="13">
        <v>2092</v>
      </c>
      <c r="I17" s="13">
        <v>2485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5656</v>
      </c>
      <c r="D6" s="11">
        <v>602</v>
      </c>
      <c r="E6" s="11">
        <v>2883</v>
      </c>
      <c r="F6" s="11">
        <v>1394</v>
      </c>
      <c r="G6" s="11">
        <v>395</v>
      </c>
      <c r="H6" s="11">
        <v>215</v>
      </c>
      <c r="I6" s="11">
        <v>167</v>
      </c>
    </row>
    <row r="7" spans="1:14" ht="11.65" customHeight="1" x14ac:dyDescent="0.2">
      <c r="A7" s="21" t="s">
        <v>155</v>
      </c>
      <c r="B7" s="10" t="s">
        <v>12</v>
      </c>
      <c r="C7" s="8">
        <v>3700</v>
      </c>
      <c r="D7" s="8">
        <v>258</v>
      </c>
      <c r="E7" s="8">
        <v>2092</v>
      </c>
      <c r="F7" s="8">
        <v>838</v>
      </c>
      <c r="G7" s="8">
        <v>256</v>
      </c>
      <c r="H7" s="8">
        <v>145</v>
      </c>
      <c r="I7" s="8">
        <v>111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774</v>
      </c>
      <c r="D8" s="8">
        <v>170</v>
      </c>
      <c r="E8" s="8">
        <v>355</v>
      </c>
      <c r="F8" s="8">
        <v>170</v>
      </c>
      <c r="G8" s="8">
        <v>33</v>
      </c>
      <c r="H8" s="8">
        <v>23</v>
      </c>
      <c r="I8" s="8">
        <v>23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1182</v>
      </c>
      <c r="D9" s="8">
        <v>174</v>
      </c>
      <c r="E9" s="8">
        <v>436</v>
      </c>
      <c r="F9" s="8">
        <v>386</v>
      </c>
      <c r="G9" s="8">
        <v>106</v>
      </c>
      <c r="H9" s="8">
        <v>47</v>
      </c>
      <c r="I9" s="8">
        <v>33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2501</v>
      </c>
      <c r="D10" s="11">
        <v>586</v>
      </c>
      <c r="E10" s="11">
        <v>1156</v>
      </c>
      <c r="F10" s="11">
        <v>483</v>
      </c>
      <c r="G10" s="11">
        <v>99</v>
      </c>
      <c r="H10" s="11">
        <v>102</v>
      </c>
      <c r="I10" s="11">
        <v>75</v>
      </c>
    </row>
    <row r="11" spans="1:14" ht="11.65" customHeight="1" x14ac:dyDescent="0.2">
      <c r="A11" s="21" t="s">
        <v>155</v>
      </c>
      <c r="B11" s="10" t="s">
        <v>12</v>
      </c>
      <c r="C11" s="8">
        <v>1676</v>
      </c>
      <c r="D11" s="8">
        <v>245</v>
      </c>
      <c r="E11" s="8">
        <v>953</v>
      </c>
      <c r="F11" s="8">
        <v>290</v>
      </c>
      <c r="G11" s="8">
        <v>71</v>
      </c>
      <c r="H11" s="8">
        <v>67</v>
      </c>
      <c r="I11" s="8">
        <v>50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369</v>
      </c>
      <c r="D12" s="8">
        <v>168</v>
      </c>
      <c r="E12" s="8">
        <v>96</v>
      </c>
      <c r="F12" s="8">
        <v>77</v>
      </c>
      <c r="G12" s="8">
        <v>4</v>
      </c>
      <c r="H12" s="8">
        <v>10</v>
      </c>
      <c r="I12" s="8">
        <v>14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456</v>
      </c>
      <c r="D13" s="8">
        <v>173</v>
      </c>
      <c r="E13" s="8">
        <v>107</v>
      </c>
      <c r="F13" s="8">
        <v>116</v>
      </c>
      <c r="G13" s="8">
        <v>24</v>
      </c>
      <c r="H13" s="8">
        <v>25</v>
      </c>
      <c r="I13" s="8">
        <v>11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3155</v>
      </c>
      <c r="D14" s="11">
        <v>16</v>
      </c>
      <c r="E14" s="11">
        <v>1727</v>
      </c>
      <c r="F14" s="11">
        <v>911</v>
      </c>
      <c r="G14" s="11">
        <v>296</v>
      </c>
      <c r="H14" s="11">
        <v>113</v>
      </c>
      <c r="I14" s="11">
        <v>92</v>
      </c>
    </row>
    <row r="15" spans="1:14" ht="11.65" customHeight="1" x14ac:dyDescent="0.2">
      <c r="A15" s="21" t="s">
        <v>155</v>
      </c>
      <c r="B15" s="10" t="s">
        <v>12</v>
      </c>
      <c r="C15" s="8">
        <v>2024</v>
      </c>
      <c r="D15" s="8">
        <v>13</v>
      </c>
      <c r="E15" s="8">
        <v>1139</v>
      </c>
      <c r="F15" s="8">
        <v>548</v>
      </c>
      <c r="G15" s="8">
        <v>185</v>
      </c>
      <c r="H15" s="8">
        <v>78</v>
      </c>
      <c r="I15" s="8">
        <v>61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405</v>
      </c>
      <c r="D16" s="8">
        <v>2</v>
      </c>
      <c r="E16" s="8">
        <v>259</v>
      </c>
      <c r="F16" s="8">
        <v>93</v>
      </c>
      <c r="G16" s="8">
        <v>29</v>
      </c>
      <c r="H16" s="8">
        <v>13</v>
      </c>
      <c r="I16" s="8">
        <v>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726</v>
      </c>
      <c r="D17" s="13">
        <v>1</v>
      </c>
      <c r="E17" s="13">
        <v>329</v>
      </c>
      <c r="F17" s="13">
        <v>270</v>
      </c>
      <c r="G17" s="13">
        <v>82</v>
      </c>
      <c r="H17" s="13">
        <v>22</v>
      </c>
      <c r="I17" s="13">
        <v>22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13002</v>
      </c>
      <c r="D6" s="11">
        <v>1047</v>
      </c>
      <c r="E6" s="11">
        <v>6769</v>
      </c>
      <c r="F6" s="11">
        <v>3665</v>
      </c>
      <c r="G6" s="11">
        <v>731</v>
      </c>
      <c r="H6" s="11">
        <v>369</v>
      </c>
      <c r="I6" s="11">
        <v>421</v>
      </c>
    </row>
    <row r="7" spans="1:14" ht="11.65" customHeight="1" x14ac:dyDescent="0.2">
      <c r="A7" s="21" t="s">
        <v>155</v>
      </c>
      <c r="B7" s="10" t="s">
        <v>12</v>
      </c>
      <c r="C7" s="8">
        <v>8303</v>
      </c>
      <c r="D7" s="8">
        <v>471</v>
      </c>
      <c r="E7" s="8">
        <v>4886</v>
      </c>
      <c r="F7" s="8">
        <v>1987</v>
      </c>
      <c r="G7" s="8">
        <v>487</v>
      </c>
      <c r="H7" s="8">
        <v>201</v>
      </c>
      <c r="I7" s="8">
        <v>271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297</v>
      </c>
      <c r="D8" s="8">
        <v>29</v>
      </c>
      <c r="E8" s="8">
        <v>150</v>
      </c>
      <c r="F8" s="8">
        <v>78</v>
      </c>
      <c r="G8" s="8">
        <v>21</v>
      </c>
      <c r="H8" s="8">
        <v>10</v>
      </c>
      <c r="I8" s="8">
        <v>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4402</v>
      </c>
      <c r="D9" s="8">
        <v>547</v>
      </c>
      <c r="E9" s="8">
        <v>1733</v>
      </c>
      <c r="F9" s="8">
        <v>1600</v>
      </c>
      <c r="G9" s="8">
        <v>223</v>
      </c>
      <c r="H9" s="8">
        <v>158</v>
      </c>
      <c r="I9" s="8">
        <v>141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5802</v>
      </c>
      <c r="D10" s="11">
        <v>993</v>
      </c>
      <c r="E10" s="11">
        <v>2893</v>
      </c>
      <c r="F10" s="11">
        <v>1315</v>
      </c>
      <c r="G10" s="11">
        <v>217</v>
      </c>
      <c r="H10" s="11">
        <v>181</v>
      </c>
      <c r="I10" s="11">
        <v>203</v>
      </c>
    </row>
    <row r="11" spans="1:14" ht="11.65" customHeight="1" x14ac:dyDescent="0.2">
      <c r="A11" s="21" t="s">
        <v>155</v>
      </c>
      <c r="B11" s="10" t="s">
        <v>12</v>
      </c>
      <c r="C11" s="8">
        <v>3832</v>
      </c>
      <c r="D11" s="8">
        <v>447</v>
      </c>
      <c r="E11" s="8">
        <v>2191</v>
      </c>
      <c r="F11" s="8">
        <v>793</v>
      </c>
      <c r="G11" s="8">
        <v>147</v>
      </c>
      <c r="H11" s="8">
        <v>105</v>
      </c>
      <c r="I11" s="8">
        <v>149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144</v>
      </c>
      <c r="D12" s="8">
        <v>29</v>
      </c>
      <c r="E12" s="8">
        <v>69</v>
      </c>
      <c r="F12" s="8">
        <v>28</v>
      </c>
      <c r="G12" s="8">
        <v>11</v>
      </c>
      <c r="H12" s="8">
        <v>3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1826</v>
      </c>
      <c r="D13" s="8">
        <v>517</v>
      </c>
      <c r="E13" s="8">
        <v>633</v>
      </c>
      <c r="F13" s="8">
        <v>494</v>
      </c>
      <c r="G13" s="8">
        <v>59</v>
      </c>
      <c r="H13" s="8">
        <v>73</v>
      </c>
      <c r="I13" s="8">
        <v>50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7200</v>
      </c>
      <c r="D14" s="11">
        <v>54</v>
      </c>
      <c r="E14" s="11">
        <v>3876</v>
      </c>
      <c r="F14" s="11">
        <v>2350</v>
      </c>
      <c r="G14" s="11">
        <v>514</v>
      </c>
      <c r="H14" s="11">
        <v>188</v>
      </c>
      <c r="I14" s="11">
        <v>218</v>
      </c>
    </row>
    <row r="15" spans="1:14" ht="11.65" customHeight="1" x14ac:dyDescent="0.2">
      <c r="A15" s="21" t="s">
        <v>155</v>
      </c>
      <c r="B15" s="10" t="s">
        <v>12</v>
      </c>
      <c r="C15" s="8">
        <v>4471</v>
      </c>
      <c r="D15" s="8">
        <v>24</v>
      </c>
      <c r="E15" s="8">
        <v>2695</v>
      </c>
      <c r="F15" s="8">
        <v>1194</v>
      </c>
      <c r="G15" s="8">
        <v>340</v>
      </c>
      <c r="H15" s="8">
        <v>96</v>
      </c>
      <c r="I15" s="8">
        <v>122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153</v>
      </c>
      <c r="D16" s="8" t="s">
        <v>20</v>
      </c>
      <c r="E16" s="8">
        <v>81</v>
      </c>
      <c r="F16" s="8">
        <v>50</v>
      </c>
      <c r="G16" s="8">
        <v>10</v>
      </c>
      <c r="H16" s="8">
        <v>7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2576</v>
      </c>
      <c r="D17" s="13">
        <v>30</v>
      </c>
      <c r="E17" s="13">
        <v>1100</v>
      </c>
      <c r="F17" s="13">
        <v>1106</v>
      </c>
      <c r="G17" s="13">
        <v>164</v>
      </c>
      <c r="H17" s="13">
        <v>85</v>
      </c>
      <c r="I17" s="13">
        <v>91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89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8414</v>
      </c>
      <c r="D6" s="11">
        <v>867</v>
      </c>
      <c r="E6" s="11">
        <v>4064</v>
      </c>
      <c r="F6" s="11">
        <v>2257</v>
      </c>
      <c r="G6" s="11">
        <v>667</v>
      </c>
      <c r="H6" s="11">
        <v>283</v>
      </c>
      <c r="I6" s="11">
        <v>276</v>
      </c>
    </row>
    <row r="7" spans="1:14" ht="11.65" customHeight="1" x14ac:dyDescent="0.2">
      <c r="A7" s="21" t="s">
        <v>155</v>
      </c>
      <c r="B7" s="10" t="s">
        <v>12</v>
      </c>
      <c r="C7" s="8">
        <v>5155</v>
      </c>
      <c r="D7" s="8">
        <v>375</v>
      </c>
      <c r="E7" s="8">
        <v>2598</v>
      </c>
      <c r="F7" s="8">
        <v>1408</v>
      </c>
      <c r="G7" s="8">
        <v>434</v>
      </c>
      <c r="H7" s="8">
        <v>169</v>
      </c>
      <c r="I7" s="8">
        <v>171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196</v>
      </c>
      <c r="D8" s="8">
        <v>18</v>
      </c>
      <c r="E8" s="8">
        <v>111</v>
      </c>
      <c r="F8" s="8">
        <v>42</v>
      </c>
      <c r="G8" s="8">
        <v>12</v>
      </c>
      <c r="H8" s="8">
        <v>7</v>
      </c>
      <c r="I8" s="8">
        <v>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3063</v>
      </c>
      <c r="D9" s="8">
        <v>474</v>
      </c>
      <c r="E9" s="8">
        <v>1355</v>
      </c>
      <c r="F9" s="8">
        <v>807</v>
      </c>
      <c r="G9" s="8">
        <v>221</v>
      </c>
      <c r="H9" s="8">
        <v>107</v>
      </c>
      <c r="I9" s="8">
        <v>99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3620</v>
      </c>
      <c r="D10" s="11">
        <v>838</v>
      </c>
      <c r="E10" s="11">
        <v>1518</v>
      </c>
      <c r="F10" s="11">
        <v>834</v>
      </c>
      <c r="G10" s="11">
        <v>178</v>
      </c>
      <c r="H10" s="11">
        <v>122</v>
      </c>
      <c r="I10" s="11">
        <v>130</v>
      </c>
    </row>
    <row r="11" spans="1:14" ht="11.65" customHeight="1" x14ac:dyDescent="0.2">
      <c r="A11" s="21" t="s">
        <v>155</v>
      </c>
      <c r="B11" s="10" t="s">
        <v>12</v>
      </c>
      <c r="C11" s="8">
        <v>2346</v>
      </c>
      <c r="D11" s="8">
        <v>356</v>
      </c>
      <c r="E11" s="8">
        <v>1151</v>
      </c>
      <c r="F11" s="8">
        <v>548</v>
      </c>
      <c r="G11" s="8">
        <v>133</v>
      </c>
      <c r="H11" s="8">
        <v>72</v>
      </c>
      <c r="I11" s="8">
        <v>86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92</v>
      </c>
      <c r="D12" s="8">
        <v>18</v>
      </c>
      <c r="E12" s="8">
        <v>46</v>
      </c>
      <c r="F12" s="8">
        <v>20</v>
      </c>
      <c r="G12" s="8">
        <v>2</v>
      </c>
      <c r="H12" s="8">
        <v>3</v>
      </c>
      <c r="I12" s="8">
        <v>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1182</v>
      </c>
      <c r="D13" s="8">
        <v>464</v>
      </c>
      <c r="E13" s="8">
        <v>321</v>
      </c>
      <c r="F13" s="8">
        <v>266</v>
      </c>
      <c r="G13" s="8">
        <v>43</v>
      </c>
      <c r="H13" s="8">
        <v>47</v>
      </c>
      <c r="I13" s="8">
        <v>41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4794</v>
      </c>
      <c r="D14" s="11">
        <v>29</v>
      </c>
      <c r="E14" s="11">
        <v>2546</v>
      </c>
      <c r="F14" s="11">
        <v>1423</v>
      </c>
      <c r="G14" s="11">
        <v>489</v>
      </c>
      <c r="H14" s="11">
        <v>161</v>
      </c>
      <c r="I14" s="11">
        <v>146</v>
      </c>
    </row>
    <row r="15" spans="1:14" ht="11.65" customHeight="1" x14ac:dyDescent="0.2">
      <c r="A15" s="21" t="s">
        <v>155</v>
      </c>
      <c r="B15" s="10" t="s">
        <v>12</v>
      </c>
      <c r="C15" s="8">
        <v>2809</v>
      </c>
      <c r="D15" s="8">
        <v>19</v>
      </c>
      <c r="E15" s="8">
        <v>1447</v>
      </c>
      <c r="F15" s="8">
        <v>860</v>
      </c>
      <c r="G15" s="8">
        <v>301</v>
      </c>
      <c r="H15" s="8">
        <v>97</v>
      </c>
      <c r="I15" s="8">
        <v>85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104</v>
      </c>
      <c r="D16" s="8" t="s">
        <v>20</v>
      </c>
      <c r="E16" s="8">
        <v>65</v>
      </c>
      <c r="F16" s="8">
        <v>22</v>
      </c>
      <c r="G16" s="8">
        <v>10</v>
      </c>
      <c r="H16" s="8">
        <v>4</v>
      </c>
      <c r="I16" s="8">
        <v>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1881</v>
      </c>
      <c r="D17" s="13">
        <v>10</v>
      </c>
      <c r="E17" s="13">
        <v>1034</v>
      </c>
      <c r="F17" s="13">
        <v>541</v>
      </c>
      <c r="G17" s="13">
        <v>178</v>
      </c>
      <c r="H17" s="13">
        <v>60</v>
      </c>
      <c r="I17" s="13">
        <v>58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3176</v>
      </c>
      <c r="D6" s="11">
        <v>252</v>
      </c>
      <c r="E6" s="11">
        <v>1741</v>
      </c>
      <c r="F6" s="11">
        <v>787</v>
      </c>
      <c r="G6" s="11">
        <v>196</v>
      </c>
      <c r="H6" s="11">
        <v>115</v>
      </c>
      <c r="I6" s="11">
        <v>85</v>
      </c>
    </row>
    <row r="7" spans="1:14" ht="11.65" customHeight="1" x14ac:dyDescent="0.2">
      <c r="A7" s="21" t="s">
        <v>155</v>
      </c>
      <c r="B7" s="10" t="s">
        <v>12</v>
      </c>
      <c r="C7" s="8">
        <v>2450</v>
      </c>
      <c r="D7" s="8">
        <v>144</v>
      </c>
      <c r="E7" s="8">
        <v>1458</v>
      </c>
      <c r="F7" s="8">
        <v>539</v>
      </c>
      <c r="G7" s="8">
        <v>163</v>
      </c>
      <c r="H7" s="8">
        <v>84</v>
      </c>
      <c r="I7" s="8">
        <v>62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44</v>
      </c>
      <c r="D8" s="8">
        <v>3</v>
      </c>
      <c r="E8" s="8">
        <v>28</v>
      </c>
      <c r="F8" s="8">
        <v>10</v>
      </c>
      <c r="G8" s="8" t="s">
        <v>20</v>
      </c>
      <c r="H8" s="8">
        <v>3</v>
      </c>
      <c r="I8" s="8" t="s">
        <v>20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682</v>
      </c>
      <c r="D9" s="8">
        <v>105</v>
      </c>
      <c r="E9" s="8">
        <v>255</v>
      </c>
      <c r="F9" s="8">
        <v>238</v>
      </c>
      <c r="G9" s="8">
        <v>33</v>
      </c>
      <c r="H9" s="8">
        <v>28</v>
      </c>
      <c r="I9" s="8">
        <v>23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1408</v>
      </c>
      <c r="D10" s="11">
        <v>242</v>
      </c>
      <c r="E10" s="11">
        <v>759</v>
      </c>
      <c r="F10" s="11">
        <v>265</v>
      </c>
      <c r="G10" s="11">
        <v>61</v>
      </c>
      <c r="H10" s="11">
        <v>48</v>
      </c>
      <c r="I10" s="11">
        <v>33</v>
      </c>
    </row>
    <row r="11" spans="1:14" ht="11.65" customHeight="1" x14ac:dyDescent="0.2">
      <c r="A11" s="21" t="s">
        <v>155</v>
      </c>
      <c r="B11" s="10" t="s">
        <v>12</v>
      </c>
      <c r="C11" s="8">
        <v>1138</v>
      </c>
      <c r="D11" s="8">
        <v>138</v>
      </c>
      <c r="E11" s="8">
        <v>673</v>
      </c>
      <c r="F11" s="8">
        <v>207</v>
      </c>
      <c r="G11" s="8">
        <v>54</v>
      </c>
      <c r="H11" s="8">
        <v>36</v>
      </c>
      <c r="I11" s="8">
        <v>30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22</v>
      </c>
      <c r="D12" s="8">
        <v>2</v>
      </c>
      <c r="E12" s="8">
        <v>15</v>
      </c>
      <c r="F12" s="8">
        <v>3</v>
      </c>
      <c r="G12" s="8" t="s">
        <v>20</v>
      </c>
      <c r="H12" s="8">
        <v>2</v>
      </c>
      <c r="I12" s="8" t="s">
        <v>20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248</v>
      </c>
      <c r="D13" s="8">
        <v>102</v>
      </c>
      <c r="E13" s="8">
        <v>71</v>
      </c>
      <c r="F13" s="8">
        <v>55</v>
      </c>
      <c r="G13" s="8">
        <v>7</v>
      </c>
      <c r="H13" s="8">
        <v>10</v>
      </c>
      <c r="I13" s="8">
        <v>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1768</v>
      </c>
      <c r="D14" s="11">
        <v>10</v>
      </c>
      <c r="E14" s="11">
        <v>982</v>
      </c>
      <c r="F14" s="11">
        <v>522</v>
      </c>
      <c r="G14" s="11">
        <v>135</v>
      </c>
      <c r="H14" s="11">
        <v>67</v>
      </c>
      <c r="I14" s="11">
        <v>52</v>
      </c>
    </row>
    <row r="15" spans="1:14" ht="11.65" customHeight="1" x14ac:dyDescent="0.2">
      <c r="A15" s="21" t="s">
        <v>155</v>
      </c>
      <c r="B15" s="10" t="s">
        <v>12</v>
      </c>
      <c r="C15" s="8">
        <v>1312</v>
      </c>
      <c r="D15" s="8">
        <v>6</v>
      </c>
      <c r="E15" s="8">
        <v>785</v>
      </c>
      <c r="F15" s="8">
        <v>332</v>
      </c>
      <c r="G15" s="8">
        <v>109</v>
      </c>
      <c r="H15" s="8">
        <v>48</v>
      </c>
      <c r="I15" s="8">
        <v>32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22</v>
      </c>
      <c r="D16" s="8">
        <v>1</v>
      </c>
      <c r="E16" s="8">
        <v>13</v>
      </c>
      <c r="F16" s="8">
        <v>7</v>
      </c>
      <c r="G16" s="8" t="s">
        <v>20</v>
      </c>
      <c r="H16" s="8">
        <v>1</v>
      </c>
      <c r="I16" s="8" t="s">
        <v>20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434</v>
      </c>
      <c r="D17" s="13">
        <v>3</v>
      </c>
      <c r="E17" s="13">
        <v>184</v>
      </c>
      <c r="F17" s="13">
        <v>183</v>
      </c>
      <c r="G17" s="13">
        <v>26</v>
      </c>
      <c r="H17" s="13">
        <v>18</v>
      </c>
      <c r="I17" s="13">
        <v>20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22041</v>
      </c>
      <c r="D6" s="11">
        <v>2111</v>
      </c>
      <c r="E6" s="11">
        <v>10378</v>
      </c>
      <c r="F6" s="11">
        <v>6440</v>
      </c>
      <c r="G6" s="11">
        <v>1613</v>
      </c>
      <c r="H6" s="11">
        <v>766</v>
      </c>
      <c r="I6" s="11">
        <v>733</v>
      </c>
    </row>
    <row r="7" spans="1:14" ht="11.65" customHeight="1" x14ac:dyDescent="0.2">
      <c r="A7" s="21" t="s">
        <v>155</v>
      </c>
      <c r="B7" s="10" t="s">
        <v>12</v>
      </c>
      <c r="C7" s="8">
        <v>14610</v>
      </c>
      <c r="D7" s="8">
        <v>967</v>
      </c>
      <c r="E7" s="8">
        <v>7570</v>
      </c>
      <c r="F7" s="8">
        <v>4064</v>
      </c>
      <c r="G7" s="8">
        <v>1128</v>
      </c>
      <c r="H7" s="8">
        <v>433</v>
      </c>
      <c r="I7" s="8">
        <v>448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804</v>
      </c>
      <c r="D8" s="8">
        <v>119</v>
      </c>
      <c r="E8" s="8">
        <v>334</v>
      </c>
      <c r="F8" s="8">
        <v>228</v>
      </c>
      <c r="G8" s="8">
        <v>54</v>
      </c>
      <c r="H8" s="8">
        <v>44</v>
      </c>
      <c r="I8" s="8">
        <v>25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6627</v>
      </c>
      <c r="D9" s="8">
        <v>1025</v>
      </c>
      <c r="E9" s="8">
        <v>2474</v>
      </c>
      <c r="F9" s="8">
        <v>2148</v>
      </c>
      <c r="G9" s="8">
        <v>431</v>
      </c>
      <c r="H9" s="8">
        <v>289</v>
      </c>
      <c r="I9" s="8">
        <v>260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9498</v>
      </c>
      <c r="D10" s="11">
        <v>2057</v>
      </c>
      <c r="E10" s="11">
        <v>4178</v>
      </c>
      <c r="F10" s="11">
        <v>2199</v>
      </c>
      <c r="G10" s="11">
        <v>431</v>
      </c>
      <c r="H10" s="11">
        <v>299</v>
      </c>
      <c r="I10" s="11">
        <v>334</v>
      </c>
    </row>
    <row r="11" spans="1:14" ht="11.65" customHeight="1" x14ac:dyDescent="0.2">
      <c r="A11" s="21" t="s">
        <v>155</v>
      </c>
      <c r="B11" s="10" t="s">
        <v>12</v>
      </c>
      <c r="C11" s="8">
        <v>6624</v>
      </c>
      <c r="D11" s="8">
        <v>935</v>
      </c>
      <c r="E11" s="8">
        <v>3425</v>
      </c>
      <c r="F11" s="8">
        <v>1548</v>
      </c>
      <c r="G11" s="8">
        <v>324</v>
      </c>
      <c r="H11" s="8">
        <v>173</v>
      </c>
      <c r="I11" s="8">
        <v>219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396</v>
      </c>
      <c r="D12" s="8">
        <v>117</v>
      </c>
      <c r="E12" s="8">
        <v>150</v>
      </c>
      <c r="F12" s="8">
        <v>72</v>
      </c>
      <c r="G12" s="8">
        <v>19</v>
      </c>
      <c r="H12" s="8">
        <v>25</v>
      </c>
      <c r="I12" s="8">
        <v>13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2478</v>
      </c>
      <c r="D13" s="8">
        <v>1005</v>
      </c>
      <c r="E13" s="8">
        <v>603</v>
      </c>
      <c r="F13" s="8">
        <v>579</v>
      </c>
      <c r="G13" s="8">
        <v>88</v>
      </c>
      <c r="H13" s="8">
        <v>101</v>
      </c>
      <c r="I13" s="8">
        <v>102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12543</v>
      </c>
      <c r="D14" s="11">
        <v>54</v>
      </c>
      <c r="E14" s="11">
        <v>6200</v>
      </c>
      <c r="F14" s="11">
        <v>4241</v>
      </c>
      <c r="G14" s="11">
        <v>1182</v>
      </c>
      <c r="H14" s="11">
        <v>467</v>
      </c>
      <c r="I14" s="11">
        <v>399</v>
      </c>
    </row>
    <row r="15" spans="1:14" ht="11.65" customHeight="1" x14ac:dyDescent="0.2">
      <c r="A15" s="21" t="s">
        <v>155</v>
      </c>
      <c r="B15" s="10" t="s">
        <v>12</v>
      </c>
      <c r="C15" s="8">
        <v>7986</v>
      </c>
      <c r="D15" s="8">
        <v>32</v>
      </c>
      <c r="E15" s="8">
        <v>4145</v>
      </c>
      <c r="F15" s="8">
        <v>2516</v>
      </c>
      <c r="G15" s="8">
        <v>804</v>
      </c>
      <c r="H15" s="8">
        <v>260</v>
      </c>
      <c r="I15" s="8">
        <v>229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408</v>
      </c>
      <c r="D16" s="8">
        <v>2</v>
      </c>
      <c r="E16" s="8">
        <v>184</v>
      </c>
      <c r="F16" s="8">
        <v>156</v>
      </c>
      <c r="G16" s="8">
        <v>35</v>
      </c>
      <c r="H16" s="8">
        <v>19</v>
      </c>
      <c r="I16" s="8">
        <v>12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4149</v>
      </c>
      <c r="D17" s="13">
        <v>20</v>
      </c>
      <c r="E17" s="13">
        <v>1871</v>
      </c>
      <c r="F17" s="13">
        <v>1569</v>
      </c>
      <c r="G17" s="13">
        <v>343</v>
      </c>
      <c r="H17" s="13">
        <v>188</v>
      </c>
      <c r="I17" s="13">
        <v>158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8812</v>
      </c>
      <c r="D6" s="11">
        <v>888</v>
      </c>
      <c r="E6" s="11">
        <v>4352</v>
      </c>
      <c r="F6" s="11">
        <v>2346</v>
      </c>
      <c r="G6" s="11">
        <v>637</v>
      </c>
      <c r="H6" s="11">
        <v>302</v>
      </c>
      <c r="I6" s="11">
        <v>287</v>
      </c>
    </row>
    <row r="7" spans="1:14" ht="11.65" customHeight="1" x14ac:dyDescent="0.2">
      <c r="A7" s="21" t="s">
        <v>155</v>
      </c>
      <c r="B7" s="10" t="s">
        <v>12</v>
      </c>
      <c r="C7" s="8">
        <v>5522</v>
      </c>
      <c r="D7" s="8">
        <v>435</v>
      </c>
      <c r="E7" s="8">
        <v>3017</v>
      </c>
      <c r="F7" s="8">
        <v>1318</v>
      </c>
      <c r="G7" s="8">
        <v>435</v>
      </c>
      <c r="H7" s="8">
        <v>156</v>
      </c>
      <c r="I7" s="8">
        <v>161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239</v>
      </c>
      <c r="D8" s="8">
        <v>27</v>
      </c>
      <c r="E8" s="8">
        <v>110</v>
      </c>
      <c r="F8" s="8">
        <v>66</v>
      </c>
      <c r="G8" s="8">
        <v>14</v>
      </c>
      <c r="H8" s="8">
        <v>10</v>
      </c>
      <c r="I8" s="8">
        <v>12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3051</v>
      </c>
      <c r="D9" s="8">
        <v>426</v>
      </c>
      <c r="E9" s="8">
        <v>1225</v>
      </c>
      <c r="F9" s="8">
        <v>962</v>
      </c>
      <c r="G9" s="8">
        <v>188</v>
      </c>
      <c r="H9" s="8">
        <v>136</v>
      </c>
      <c r="I9" s="8">
        <v>114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3713</v>
      </c>
      <c r="D10" s="11">
        <v>863</v>
      </c>
      <c r="E10" s="11">
        <v>1758</v>
      </c>
      <c r="F10" s="11">
        <v>720</v>
      </c>
      <c r="G10" s="11">
        <v>135</v>
      </c>
      <c r="H10" s="11">
        <v>107</v>
      </c>
      <c r="I10" s="11">
        <v>130</v>
      </c>
    </row>
    <row r="11" spans="1:14" ht="11.65" customHeight="1" x14ac:dyDescent="0.2">
      <c r="A11" s="21" t="s">
        <v>155</v>
      </c>
      <c r="B11" s="10" t="s">
        <v>12</v>
      </c>
      <c r="C11" s="8">
        <v>2491</v>
      </c>
      <c r="D11" s="8">
        <v>416</v>
      </c>
      <c r="E11" s="8">
        <v>1385</v>
      </c>
      <c r="F11" s="8">
        <v>439</v>
      </c>
      <c r="G11" s="8">
        <v>104</v>
      </c>
      <c r="H11" s="8">
        <v>60</v>
      </c>
      <c r="I11" s="8">
        <v>87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106</v>
      </c>
      <c r="D12" s="8">
        <v>26</v>
      </c>
      <c r="E12" s="8">
        <v>49</v>
      </c>
      <c r="F12" s="8">
        <v>21</v>
      </c>
      <c r="G12" s="8">
        <v>3</v>
      </c>
      <c r="H12" s="8">
        <v>4</v>
      </c>
      <c r="I12" s="8">
        <v>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1116</v>
      </c>
      <c r="D13" s="8">
        <v>421</v>
      </c>
      <c r="E13" s="8">
        <v>324</v>
      </c>
      <c r="F13" s="8">
        <v>260</v>
      </c>
      <c r="G13" s="8">
        <v>28</v>
      </c>
      <c r="H13" s="8">
        <v>43</v>
      </c>
      <c r="I13" s="8">
        <v>40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5099</v>
      </c>
      <c r="D14" s="11">
        <v>25</v>
      </c>
      <c r="E14" s="11">
        <v>2594</v>
      </c>
      <c r="F14" s="11">
        <v>1626</v>
      </c>
      <c r="G14" s="11">
        <v>502</v>
      </c>
      <c r="H14" s="11">
        <v>195</v>
      </c>
      <c r="I14" s="11">
        <v>157</v>
      </c>
    </row>
    <row r="15" spans="1:14" ht="11.65" customHeight="1" x14ac:dyDescent="0.2">
      <c r="A15" s="21" t="s">
        <v>155</v>
      </c>
      <c r="B15" s="10" t="s">
        <v>12</v>
      </c>
      <c r="C15" s="8">
        <v>3031</v>
      </c>
      <c r="D15" s="8">
        <v>19</v>
      </c>
      <c r="E15" s="8">
        <v>1632</v>
      </c>
      <c r="F15" s="8">
        <v>879</v>
      </c>
      <c r="G15" s="8">
        <v>331</v>
      </c>
      <c r="H15" s="8">
        <v>96</v>
      </c>
      <c r="I15" s="8">
        <v>74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133</v>
      </c>
      <c r="D16" s="8">
        <v>1</v>
      </c>
      <c r="E16" s="8">
        <v>61</v>
      </c>
      <c r="F16" s="8">
        <v>45</v>
      </c>
      <c r="G16" s="8">
        <v>11</v>
      </c>
      <c r="H16" s="8">
        <v>6</v>
      </c>
      <c r="I16" s="8">
        <v>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1935</v>
      </c>
      <c r="D17" s="13">
        <v>5</v>
      </c>
      <c r="E17" s="13">
        <v>901</v>
      </c>
      <c r="F17" s="13">
        <v>702</v>
      </c>
      <c r="G17" s="13">
        <v>160</v>
      </c>
      <c r="H17" s="13">
        <v>93</v>
      </c>
      <c r="I17" s="13">
        <v>74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20084</v>
      </c>
      <c r="D6" s="11">
        <v>1665</v>
      </c>
      <c r="E6" s="11">
        <v>10216</v>
      </c>
      <c r="F6" s="11">
        <v>5708</v>
      </c>
      <c r="G6" s="11">
        <v>1237</v>
      </c>
      <c r="H6" s="11">
        <v>571</v>
      </c>
      <c r="I6" s="11">
        <v>687</v>
      </c>
    </row>
    <row r="7" spans="1:14" ht="11.65" customHeight="1" x14ac:dyDescent="0.2">
      <c r="A7" s="21" t="s">
        <v>155</v>
      </c>
      <c r="B7" s="10" t="s">
        <v>12</v>
      </c>
      <c r="C7" s="8">
        <v>12247</v>
      </c>
      <c r="D7" s="8">
        <v>729</v>
      </c>
      <c r="E7" s="8">
        <v>6690</v>
      </c>
      <c r="F7" s="8">
        <v>3322</v>
      </c>
      <c r="G7" s="8">
        <v>825</v>
      </c>
      <c r="H7" s="8">
        <v>306</v>
      </c>
      <c r="I7" s="8">
        <v>375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390</v>
      </c>
      <c r="D8" s="8">
        <v>40</v>
      </c>
      <c r="E8" s="8">
        <v>219</v>
      </c>
      <c r="F8" s="8">
        <v>75</v>
      </c>
      <c r="G8" s="8">
        <v>28</v>
      </c>
      <c r="H8" s="8">
        <v>16</v>
      </c>
      <c r="I8" s="8">
        <v>12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7447</v>
      </c>
      <c r="D9" s="8">
        <v>896</v>
      </c>
      <c r="E9" s="8">
        <v>3307</v>
      </c>
      <c r="F9" s="8">
        <v>2311</v>
      </c>
      <c r="G9" s="8">
        <v>384</v>
      </c>
      <c r="H9" s="8">
        <v>249</v>
      </c>
      <c r="I9" s="8">
        <v>300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8894</v>
      </c>
      <c r="D10" s="11">
        <v>1602</v>
      </c>
      <c r="E10" s="11">
        <v>4241</v>
      </c>
      <c r="F10" s="11">
        <v>2080</v>
      </c>
      <c r="G10" s="11">
        <v>388</v>
      </c>
      <c r="H10" s="11">
        <v>241</v>
      </c>
      <c r="I10" s="11">
        <v>342</v>
      </c>
    </row>
    <row r="11" spans="1:14" ht="11.65" customHeight="1" x14ac:dyDescent="0.2">
      <c r="A11" s="21" t="s">
        <v>155</v>
      </c>
      <c r="B11" s="10" t="s">
        <v>12</v>
      </c>
      <c r="C11" s="8">
        <v>5629</v>
      </c>
      <c r="D11" s="8">
        <v>686</v>
      </c>
      <c r="E11" s="8">
        <v>3008</v>
      </c>
      <c r="F11" s="8">
        <v>1342</v>
      </c>
      <c r="G11" s="8">
        <v>281</v>
      </c>
      <c r="H11" s="8">
        <v>124</v>
      </c>
      <c r="I11" s="8">
        <v>188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195</v>
      </c>
      <c r="D12" s="8">
        <v>37</v>
      </c>
      <c r="E12" s="8">
        <v>108</v>
      </c>
      <c r="F12" s="8">
        <v>32</v>
      </c>
      <c r="G12" s="8">
        <v>6</v>
      </c>
      <c r="H12" s="8">
        <v>8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3070</v>
      </c>
      <c r="D13" s="8">
        <v>879</v>
      </c>
      <c r="E13" s="8">
        <v>1125</v>
      </c>
      <c r="F13" s="8">
        <v>706</v>
      </c>
      <c r="G13" s="8">
        <v>101</v>
      </c>
      <c r="H13" s="8">
        <v>109</v>
      </c>
      <c r="I13" s="8">
        <v>150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11190</v>
      </c>
      <c r="D14" s="11">
        <v>63</v>
      </c>
      <c r="E14" s="11">
        <v>5975</v>
      </c>
      <c r="F14" s="11">
        <v>3628</v>
      </c>
      <c r="G14" s="11">
        <v>849</v>
      </c>
      <c r="H14" s="11">
        <v>330</v>
      </c>
      <c r="I14" s="11">
        <v>345</v>
      </c>
    </row>
    <row r="15" spans="1:14" ht="11.65" customHeight="1" x14ac:dyDescent="0.2">
      <c r="A15" s="21" t="s">
        <v>155</v>
      </c>
      <c r="B15" s="10" t="s">
        <v>12</v>
      </c>
      <c r="C15" s="8">
        <v>6618</v>
      </c>
      <c r="D15" s="8">
        <v>43</v>
      </c>
      <c r="E15" s="8">
        <v>3682</v>
      </c>
      <c r="F15" s="8">
        <v>1980</v>
      </c>
      <c r="G15" s="8">
        <v>544</v>
      </c>
      <c r="H15" s="8">
        <v>182</v>
      </c>
      <c r="I15" s="8">
        <v>187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195</v>
      </c>
      <c r="D16" s="8">
        <v>3</v>
      </c>
      <c r="E16" s="8">
        <v>111</v>
      </c>
      <c r="F16" s="8">
        <v>43</v>
      </c>
      <c r="G16" s="8">
        <v>22</v>
      </c>
      <c r="H16" s="8">
        <v>8</v>
      </c>
      <c r="I16" s="8">
        <v>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4377</v>
      </c>
      <c r="D17" s="13">
        <v>17</v>
      </c>
      <c r="E17" s="13">
        <v>2182</v>
      </c>
      <c r="F17" s="13">
        <v>1605</v>
      </c>
      <c r="G17" s="13">
        <v>283</v>
      </c>
      <c r="H17" s="13">
        <v>140</v>
      </c>
      <c r="I17" s="13">
        <v>150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318235</v>
      </c>
      <c r="D6" s="11">
        <v>20976</v>
      </c>
      <c r="E6" s="11">
        <v>165170</v>
      </c>
      <c r="F6" s="11">
        <v>93969</v>
      </c>
      <c r="G6" s="11">
        <v>14116</v>
      </c>
      <c r="H6" s="11">
        <v>8066</v>
      </c>
      <c r="I6" s="11">
        <v>15938</v>
      </c>
    </row>
    <row r="7" spans="1:14" ht="11.65" customHeight="1" x14ac:dyDescent="0.2">
      <c r="A7" s="21" t="s">
        <v>155</v>
      </c>
      <c r="B7" s="10" t="s">
        <v>12</v>
      </c>
      <c r="C7" s="8">
        <v>193500</v>
      </c>
      <c r="D7" s="8">
        <v>9050</v>
      </c>
      <c r="E7" s="8">
        <v>121997</v>
      </c>
      <c r="F7" s="8">
        <v>41202</v>
      </c>
      <c r="G7" s="8">
        <v>9743</v>
      </c>
      <c r="H7" s="8">
        <v>3720</v>
      </c>
      <c r="I7" s="8">
        <v>7788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8932</v>
      </c>
      <c r="D8" s="8">
        <v>774</v>
      </c>
      <c r="E8" s="8">
        <v>4024</v>
      </c>
      <c r="F8" s="8">
        <v>2473</v>
      </c>
      <c r="G8" s="8">
        <v>576</v>
      </c>
      <c r="H8" s="8">
        <v>294</v>
      </c>
      <c r="I8" s="8">
        <v>791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115803</v>
      </c>
      <c r="D9" s="8">
        <v>11152</v>
      </c>
      <c r="E9" s="8">
        <v>39149</v>
      </c>
      <c r="F9" s="8">
        <v>50294</v>
      </c>
      <c r="G9" s="8">
        <v>3797</v>
      </c>
      <c r="H9" s="8">
        <v>4052</v>
      </c>
      <c r="I9" s="8">
        <v>7359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142678</v>
      </c>
      <c r="D10" s="11">
        <v>20125</v>
      </c>
      <c r="E10" s="11">
        <v>67996</v>
      </c>
      <c r="F10" s="11">
        <v>37868</v>
      </c>
      <c r="G10" s="11">
        <v>4885</v>
      </c>
      <c r="H10" s="11">
        <v>3839</v>
      </c>
      <c r="I10" s="11">
        <v>7965</v>
      </c>
    </row>
    <row r="11" spans="1:14" ht="11.65" customHeight="1" x14ac:dyDescent="0.2">
      <c r="A11" s="21" t="s">
        <v>155</v>
      </c>
      <c r="B11" s="10" t="s">
        <v>12</v>
      </c>
      <c r="C11" s="8">
        <v>90311</v>
      </c>
      <c r="D11" s="8">
        <v>8689</v>
      </c>
      <c r="E11" s="8">
        <v>53140</v>
      </c>
      <c r="F11" s="8">
        <v>19236</v>
      </c>
      <c r="G11" s="8">
        <v>3542</v>
      </c>
      <c r="H11" s="8">
        <v>1736</v>
      </c>
      <c r="I11" s="8">
        <v>3968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4490</v>
      </c>
      <c r="D12" s="8">
        <v>739</v>
      </c>
      <c r="E12" s="8">
        <v>1793</v>
      </c>
      <c r="F12" s="8">
        <v>1125</v>
      </c>
      <c r="G12" s="8">
        <v>209</v>
      </c>
      <c r="H12" s="8">
        <v>170</v>
      </c>
      <c r="I12" s="8">
        <v>454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47877</v>
      </c>
      <c r="D13" s="8">
        <v>10697</v>
      </c>
      <c r="E13" s="8">
        <v>13063</v>
      </c>
      <c r="F13" s="8">
        <v>17507</v>
      </c>
      <c r="G13" s="8">
        <v>1134</v>
      </c>
      <c r="H13" s="8">
        <v>1933</v>
      </c>
      <c r="I13" s="8">
        <v>3543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175557</v>
      </c>
      <c r="D14" s="11">
        <v>851</v>
      </c>
      <c r="E14" s="11">
        <v>97174</v>
      </c>
      <c r="F14" s="11">
        <v>56101</v>
      </c>
      <c r="G14" s="11">
        <v>9231</v>
      </c>
      <c r="H14" s="11">
        <v>4227</v>
      </c>
      <c r="I14" s="11">
        <v>7973</v>
      </c>
    </row>
    <row r="15" spans="1:14" ht="11.65" customHeight="1" x14ac:dyDescent="0.2">
      <c r="A15" s="21" t="s">
        <v>155</v>
      </c>
      <c r="B15" s="10" t="s">
        <v>12</v>
      </c>
      <c r="C15" s="8">
        <v>103189</v>
      </c>
      <c r="D15" s="8">
        <v>361</v>
      </c>
      <c r="E15" s="8">
        <v>68857</v>
      </c>
      <c r="F15" s="8">
        <v>21966</v>
      </c>
      <c r="G15" s="8">
        <v>6201</v>
      </c>
      <c r="H15" s="8">
        <v>1984</v>
      </c>
      <c r="I15" s="8">
        <v>3820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4442</v>
      </c>
      <c r="D16" s="8">
        <v>35</v>
      </c>
      <c r="E16" s="8">
        <v>2231</v>
      </c>
      <c r="F16" s="8">
        <v>1348</v>
      </c>
      <c r="G16" s="8">
        <v>367</v>
      </c>
      <c r="H16" s="8">
        <v>124</v>
      </c>
      <c r="I16" s="8">
        <v>337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67926</v>
      </c>
      <c r="D17" s="13">
        <v>455</v>
      </c>
      <c r="E17" s="13">
        <v>26086</v>
      </c>
      <c r="F17" s="13">
        <v>32787</v>
      </c>
      <c r="G17" s="13">
        <v>2663</v>
      </c>
      <c r="H17" s="13">
        <v>2119</v>
      </c>
      <c r="I17" s="13">
        <v>3816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53901</v>
      </c>
      <c r="D6" s="11">
        <v>3618</v>
      </c>
      <c r="E6" s="11">
        <v>29046</v>
      </c>
      <c r="F6" s="11">
        <v>14909</v>
      </c>
      <c r="G6" s="11">
        <v>2849</v>
      </c>
      <c r="H6" s="11">
        <v>1499</v>
      </c>
      <c r="I6" s="11">
        <v>1980</v>
      </c>
    </row>
    <row r="7" spans="1:14" ht="11.65" customHeight="1" x14ac:dyDescent="0.2">
      <c r="A7" s="21" t="s">
        <v>155</v>
      </c>
      <c r="B7" s="10" t="s">
        <v>12</v>
      </c>
      <c r="C7" s="8">
        <v>37116</v>
      </c>
      <c r="D7" s="8">
        <v>1540</v>
      </c>
      <c r="E7" s="8">
        <v>22383</v>
      </c>
      <c r="F7" s="8">
        <v>8943</v>
      </c>
      <c r="G7" s="8">
        <v>2113</v>
      </c>
      <c r="H7" s="8">
        <v>903</v>
      </c>
      <c r="I7" s="8">
        <v>1234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1123</v>
      </c>
      <c r="D8" s="8">
        <v>119</v>
      </c>
      <c r="E8" s="8">
        <v>572</v>
      </c>
      <c r="F8" s="8">
        <v>272</v>
      </c>
      <c r="G8" s="8">
        <v>77</v>
      </c>
      <c r="H8" s="8">
        <v>28</v>
      </c>
      <c r="I8" s="8">
        <v>55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15662</v>
      </c>
      <c r="D9" s="8">
        <v>1959</v>
      </c>
      <c r="E9" s="8">
        <v>6091</v>
      </c>
      <c r="F9" s="8">
        <v>5694</v>
      </c>
      <c r="G9" s="8">
        <v>659</v>
      </c>
      <c r="H9" s="8">
        <v>568</v>
      </c>
      <c r="I9" s="8">
        <v>691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24438</v>
      </c>
      <c r="D10" s="11">
        <v>3428</v>
      </c>
      <c r="E10" s="11">
        <v>12320</v>
      </c>
      <c r="F10" s="11">
        <v>6029</v>
      </c>
      <c r="G10" s="11">
        <v>972</v>
      </c>
      <c r="H10" s="11">
        <v>698</v>
      </c>
      <c r="I10" s="11">
        <v>991</v>
      </c>
    </row>
    <row r="11" spans="1:14" ht="11.65" customHeight="1" x14ac:dyDescent="0.2">
      <c r="A11" s="21" t="s">
        <v>155</v>
      </c>
      <c r="B11" s="10" t="s">
        <v>12</v>
      </c>
      <c r="C11" s="8">
        <v>17355</v>
      </c>
      <c r="D11" s="8">
        <v>1440</v>
      </c>
      <c r="E11" s="8">
        <v>10037</v>
      </c>
      <c r="F11" s="8">
        <v>4075</v>
      </c>
      <c r="G11" s="8">
        <v>755</v>
      </c>
      <c r="H11" s="8">
        <v>431</v>
      </c>
      <c r="I11" s="8">
        <v>617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587</v>
      </c>
      <c r="D12" s="8">
        <v>111</v>
      </c>
      <c r="E12" s="8">
        <v>279</v>
      </c>
      <c r="F12" s="8">
        <v>119</v>
      </c>
      <c r="G12" s="8">
        <v>31</v>
      </c>
      <c r="H12" s="8">
        <v>15</v>
      </c>
      <c r="I12" s="8">
        <v>32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6496</v>
      </c>
      <c r="D13" s="8">
        <v>1877</v>
      </c>
      <c r="E13" s="8">
        <v>2004</v>
      </c>
      <c r="F13" s="8">
        <v>1835</v>
      </c>
      <c r="G13" s="8">
        <v>186</v>
      </c>
      <c r="H13" s="8">
        <v>252</v>
      </c>
      <c r="I13" s="8">
        <v>342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29463</v>
      </c>
      <c r="D14" s="11">
        <v>190</v>
      </c>
      <c r="E14" s="11">
        <v>16726</v>
      </c>
      <c r="F14" s="11">
        <v>8880</v>
      </c>
      <c r="G14" s="11">
        <v>1877</v>
      </c>
      <c r="H14" s="11">
        <v>801</v>
      </c>
      <c r="I14" s="11">
        <v>989</v>
      </c>
    </row>
    <row r="15" spans="1:14" ht="11.65" customHeight="1" x14ac:dyDescent="0.2">
      <c r="A15" s="21" t="s">
        <v>155</v>
      </c>
      <c r="B15" s="10" t="s">
        <v>12</v>
      </c>
      <c r="C15" s="8">
        <v>19761</v>
      </c>
      <c r="D15" s="8">
        <v>100</v>
      </c>
      <c r="E15" s="8">
        <v>12346</v>
      </c>
      <c r="F15" s="8">
        <v>4868</v>
      </c>
      <c r="G15" s="8">
        <v>1358</v>
      </c>
      <c r="H15" s="8">
        <v>472</v>
      </c>
      <c r="I15" s="8">
        <v>617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536</v>
      </c>
      <c r="D16" s="8">
        <v>8</v>
      </c>
      <c r="E16" s="8">
        <v>293</v>
      </c>
      <c r="F16" s="8">
        <v>153</v>
      </c>
      <c r="G16" s="8">
        <v>46</v>
      </c>
      <c r="H16" s="8">
        <v>13</v>
      </c>
      <c r="I16" s="8">
        <v>23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9166</v>
      </c>
      <c r="D17" s="13">
        <v>82</v>
      </c>
      <c r="E17" s="13">
        <v>4087</v>
      </c>
      <c r="F17" s="13">
        <v>3859</v>
      </c>
      <c r="G17" s="13">
        <v>473</v>
      </c>
      <c r="H17" s="13">
        <v>316</v>
      </c>
      <c r="I17" s="13">
        <v>349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10802</v>
      </c>
      <c r="D6" s="11">
        <v>832</v>
      </c>
      <c r="E6" s="11">
        <v>6300</v>
      </c>
      <c r="F6" s="11">
        <v>2338</v>
      </c>
      <c r="G6" s="11">
        <v>564</v>
      </c>
      <c r="H6" s="11">
        <v>391</v>
      </c>
      <c r="I6" s="11">
        <v>377</v>
      </c>
    </row>
    <row r="7" spans="1:14" ht="11.65" customHeight="1" x14ac:dyDescent="0.2">
      <c r="A7" s="21" t="s">
        <v>155</v>
      </c>
      <c r="B7" s="10" t="s">
        <v>12</v>
      </c>
      <c r="C7" s="8">
        <v>7734</v>
      </c>
      <c r="D7" s="8">
        <v>389</v>
      </c>
      <c r="E7" s="8">
        <v>5053</v>
      </c>
      <c r="F7" s="8">
        <v>1347</v>
      </c>
      <c r="G7" s="8">
        <v>425</v>
      </c>
      <c r="H7" s="8">
        <v>250</v>
      </c>
      <c r="I7" s="8">
        <v>270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214</v>
      </c>
      <c r="D8" s="8">
        <v>17</v>
      </c>
      <c r="E8" s="8">
        <v>113</v>
      </c>
      <c r="F8" s="8">
        <v>47</v>
      </c>
      <c r="G8" s="8">
        <v>8</v>
      </c>
      <c r="H8" s="8">
        <v>12</v>
      </c>
      <c r="I8" s="8">
        <v>17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2854</v>
      </c>
      <c r="D9" s="8">
        <v>426</v>
      </c>
      <c r="E9" s="8">
        <v>1134</v>
      </c>
      <c r="F9" s="8">
        <v>944</v>
      </c>
      <c r="G9" s="8">
        <v>131</v>
      </c>
      <c r="H9" s="8">
        <v>129</v>
      </c>
      <c r="I9" s="8">
        <v>90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4776</v>
      </c>
      <c r="D10" s="11">
        <v>788</v>
      </c>
      <c r="E10" s="11">
        <v>2534</v>
      </c>
      <c r="F10" s="11">
        <v>939</v>
      </c>
      <c r="G10" s="11">
        <v>181</v>
      </c>
      <c r="H10" s="11">
        <v>183</v>
      </c>
      <c r="I10" s="11">
        <v>151</v>
      </c>
    </row>
    <row r="11" spans="1:14" ht="11.65" customHeight="1" x14ac:dyDescent="0.2">
      <c r="A11" s="21" t="s">
        <v>155</v>
      </c>
      <c r="B11" s="10" t="s">
        <v>12</v>
      </c>
      <c r="C11" s="8">
        <v>3453</v>
      </c>
      <c r="D11" s="8">
        <v>363</v>
      </c>
      <c r="E11" s="8">
        <v>2118</v>
      </c>
      <c r="F11" s="8">
        <v>599</v>
      </c>
      <c r="G11" s="8">
        <v>144</v>
      </c>
      <c r="H11" s="8">
        <v>120</v>
      </c>
      <c r="I11" s="8">
        <v>109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94</v>
      </c>
      <c r="D12" s="8">
        <v>17</v>
      </c>
      <c r="E12" s="8">
        <v>46</v>
      </c>
      <c r="F12" s="8">
        <v>18</v>
      </c>
      <c r="G12" s="8">
        <v>2</v>
      </c>
      <c r="H12" s="8">
        <v>6</v>
      </c>
      <c r="I12" s="8">
        <v>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1229</v>
      </c>
      <c r="D13" s="8">
        <v>408</v>
      </c>
      <c r="E13" s="8">
        <v>370</v>
      </c>
      <c r="F13" s="8">
        <v>322</v>
      </c>
      <c r="G13" s="8">
        <v>35</v>
      </c>
      <c r="H13" s="8">
        <v>57</v>
      </c>
      <c r="I13" s="8">
        <v>37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6026</v>
      </c>
      <c r="D14" s="11">
        <v>44</v>
      </c>
      <c r="E14" s="11">
        <v>3766</v>
      </c>
      <c r="F14" s="11">
        <v>1399</v>
      </c>
      <c r="G14" s="11">
        <v>383</v>
      </c>
      <c r="H14" s="11">
        <v>208</v>
      </c>
      <c r="I14" s="11">
        <v>226</v>
      </c>
    </row>
    <row r="15" spans="1:14" ht="11.65" customHeight="1" x14ac:dyDescent="0.2">
      <c r="A15" s="21" t="s">
        <v>155</v>
      </c>
      <c r="B15" s="10" t="s">
        <v>12</v>
      </c>
      <c r="C15" s="8">
        <v>4281</v>
      </c>
      <c r="D15" s="8">
        <v>26</v>
      </c>
      <c r="E15" s="8">
        <v>2935</v>
      </c>
      <c r="F15" s="8">
        <v>748</v>
      </c>
      <c r="G15" s="8">
        <v>281</v>
      </c>
      <c r="H15" s="8">
        <v>130</v>
      </c>
      <c r="I15" s="8">
        <v>161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120</v>
      </c>
      <c r="D16" s="8" t="s">
        <v>20</v>
      </c>
      <c r="E16" s="8">
        <v>67</v>
      </c>
      <c r="F16" s="8">
        <v>29</v>
      </c>
      <c r="G16" s="8">
        <v>6</v>
      </c>
      <c r="H16" s="8">
        <v>6</v>
      </c>
      <c r="I16" s="8">
        <v>12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1625</v>
      </c>
      <c r="D17" s="13">
        <v>18</v>
      </c>
      <c r="E17" s="13">
        <v>764</v>
      </c>
      <c r="F17" s="13">
        <v>622</v>
      </c>
      <c r="G17" s="13">
        <v>96</v>
      </c>
      <c r="H17" s="13">
        <v>72</v>
      </c>
      <c r="I17" s="13">
        <v>53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5485</v>
      </c>
      <c r="D6" s="11">
        <v>518</v>
      </c>
      <c r="E6" s="11">
        <v>2990</v>
      </c>
      <c r="F6" s="11">
        <v>1388</v>
      </c>
      <c r="G6" s="11">
        <v>265</v>
      </c>
      <c r="H6" s="11">
        <v>169</v>
      </c>
      <c r="I6" s="11">
        <v>155</v>
      </c>
    </row>
    <row r="7" spans="1:14" ht="11.65" customHeight="1" x14ac:dyDescent="0.2">
      <c r="A7" s="21" t="s">
        <v>155</v>
      </c>
      <c r="B7" s="10" t="s">
        <v>12</v>
      </c>
      <c r="C7" s="8">
        <v>3821</v>
      </c>
      <c r="D7" s="8">
        <v>243</v>
      </c>
      <c r="E7" s="8">
        <v>2312</v>
      </c>
      <c r="F7" s="8">
        <v>860</v>
      </c>
      <c r="G7" s="8">
        <v>197</v>
      </c>
      <c r="H7" s="8">
        <v>114</v>
      </c>
      <c r="I7" s="8">
        <v>95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70</v>
      </c>
      <c r="D8" s="8">
        <v>9</v>
      </c>
      <c r="E8" s="8">
        <v>24</v>
      </c>
      <c r="F8" s="8">
        <v>25</v>
      </c>
      <c r="G8" s="8">
        <v>3</v>
      </c>
      <c r="H8" s="8">
        <v>4</v>
      </c>
      <c r="I8" s="8">
        <v>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1594</v>
      </c>
      <c r="D9" s="8">
        <v>266</v>
      </c>
      <c r="E9" s="8">
        <v>654</v>
      </c>
      <c r="F9" s="8">
        <v>503</v>
      </c>
      <c r="G9" s="8">
        <v>65</v>
      </c>
      <c r="H9" s="8">
        <v>51</v>
      </c>
      <c r="I9" s="8">
        <v>55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2449</v>
      </c>
      <c r="D10" s="11">
        <v>507</v>
      </c>
      <c r="E10" s="11">
        <v>1284</v>
      </c>
      <c r="F10" s="11">
        <v>439</v>
      </c>
      <c r="G10" s="11">
        <v>86</v>
      </c>
      <c r="H10" s="11">
        <v>67</v>
      </c>
      <c r="I10" s="11">
        <v>66</v>
      </c>
    </row>
    <row r="11" spans="1:14" ht="11.65" customHeight="1" x14ac:dyDescent="0.2">
      <c r="A11" s="21" t="s">
        <v>155</v>
      </c>
      <c r="B11" s="10" t="s">
        <v>12</v>
      </c>
      <c r="C11" s="8">
        <v>1769</v>
      </c>
      <c r="D11" s="8">
        <v>236</v>
      </c>
      <c r="E11" s="8">
        <v>1082</v>
      </c>
      <c r="F11" s="8">
        <v>292</v>
      </c>
      <c r="G11" s="8">
        <v>67</v>
      </c>
      <c r="H11" s="8">
        <v>46</v>
      </c>
      <c r="I11" s="8">
        <v>46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33</v>
      </c>
      <c r="D12" s="8">
        <v>9</v>
      </c>
      <c r="E12" s="8">
        <v>8</v>
      </c>
      <c r="F12" s="8">
        <v>8</v>
      </c>
      <c r="G12" s="8">
        <v>2</v>
      </c>
      <c r="H12" s="8">
        <v>2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647</v>
      </c>
      <c r="D13" s="8">
        <v>262</v>
      </c>
      <c r="E13" s="8">
        <v>194</v>
      </c>
      <c r="F13" s="8">
        <v>139</v>
      </c>
      <c r="G13" s="8">
        <v>17</v>
      </c>
      <c r="H13" s="8">
        <v>19</v>
      </c>
      <c r="I13" s="8">
        <v>16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3036</v>
      </c>
      <c r="D14" s="11">
        <v>11</v>
      </c>
      <c r="E14" s="11">
        <v>1706</v>
      </c>
      <c r="F14" s="11">
        <v>949</v>
      </c>
      <c r="G14" s="11">
        <v>179</v>
      </c>
      <c r="H14" s="11">
        <v>102</v>
      </c>
      <c r="I14" s="11">
        <v>89</v>
      </c>
    </row>
    <row r="15" spans="1:14" ht="11.65" customHeight="1" x14ac:dyDescent="0.2">
      <c r="A15" s="21" t="s">
        <v>155</v>
      </c>
      <c r="B15" s="10" t="s">
        <v>12</v>
      </c>
      <c r="C15" s="8">
        <v>2052</v>
      </c>
      <c r="D15" s="8">
        <v>7</v>
      </c>
      <c r="E15" s="8">
        <v>1230</v>
      </c>
      <c r="F15" s="8">
        <v>568</v>
      </c>
      <c r="G15" s="8">
        <v>130</v>
      </c>
      <c r="H15" s="8">
        <v>68</v>
      </c>
      <c r="I15" s="8">
        <v>49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37</v>
      </c>
      <c r="D16" s="8" t="s">
        <v>20</v>
      </c>
      <c r="E16" s="8">
        <v>16</v>
      </c>
      <c r="F16" s="8">
        <v>17</v>
      </c>
      <c r="G16" s="8">
        <v>1</v>
      </c>
      <c r="H16" s="8">
        <v>2</v>
      </c>
      <c r="I16" s="8">
        <v>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947</v>
      </c>
      <c r="D17" s="13">
        <v>4</v>
      </c>
      <c r="E17" s="13">
        <v>460</v>
      </c>
      <c r="F17" s="13">
        <v>364</v>
      </c>
      <c r="G17" s="13">
        <v>48</v>
      </c>
      <c r="H17" s="13">
        <v>32</v>
      </c>
      <c r="I17" s="13">
        <v>39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157516</v>
      </c>
      <c r="D6" s="11">
        <v>14576</v>
      </c>
      <c r="E6" s="11">
        <v>85045</v>
      </c>
      <c r="F6" s="11">
        <v>40711</v>
      </c>
      <c r="G6" s="11">
        <v>7224</v>
      </c>
      <c r="H6" s="11">
        <v>3568</v>
      </c>
      <c r="I6" s="11">
        <v>6392</v>
      </c>
    </row>
    <row r="7" spans="1:14" ht="11.65" customHeight="1" x14ac:dyDescent="0.2">
      <c r="A7" s="21" t="s">
        <v>155</v>
      </c>
      <c r="B7" s="10" t="s">
        <v>12</v>
      </c>
      <c r="C7" s="8">
        <v>92477</v>
      </c>
      <c r="D7" s="8">
        <v>6864</v>
      </c>
      <c r="E7" s="8">
        <v>60502</v>
      </c>
      <c r="F7" s="8">
        <v>15499</v>
      </c>
      <c r="G7" s="8">
        <v>4753</v>
      </c>
      <c r="H7" s="8">
        <v>1651</v>
      </c>
      <c r="I7" s="8">
        <v>3208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3700</v>
      </c>
      <c r="D8" s="8">
        <v>427</v>
      </c>
      <c r="E8" s="8">
        <v>1792</v>
      </c>
      <c r="F8" s="8">
        <v>915</v>
      </c>
      <c r="G8" s="8">
        <v>260</v>
      </c>
      <c r="H8" s="8">
        <v>111</v>
      </c>
      <c r="I8" s="8">
        <v>195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61339</v>
      </c>
      <c r="D9" s="8">
        <v>7285</v>
      </c>
      <c r="E9" s="8">
        <v>22751</v>
      </c>
      <c r="F9" s="8">
        <v>24297</v>
      </c>
      <c r="G9" s="8">
        <v>2211</v>
      </c>
      <c r="H9" s="8">
        <v>1806</v>
      </c>
      <c r="I9" s="8">
        <v>2989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67962</v>
      </c>
      <c r="D10" s="11">
        <v>14039</v>
      </c>
      <c r="E10" s="11">
        <v>30826</v>
      </c>
      <c r="F10" s="11">
        <v>16095</v>
      </c>
      <c r="G10" s="11">
        <v>2396</v>
      </c>
      <c r="H10" s="11">
        <v>1586</v>
      </c>
      <c r="I10" s="11">
        <v>3020</v>
      </c>
    </row>
    <row r="11" spans="1:14" ht="11.65" customHeight="1" x14ac:dyDescent="0.2">
      <c r="A11" s="21" t="s">
        <v>155</v>
      </c>
      <c r="B11" s="10" t="s">
        <v>12</v>
      </c>
      <c r="C11" s="8">
        <v>40766</v>
      </c>
      <c r="D11" s="8">
        <v>6605</v>
      </c>
      <c r="E11" s="8">
        <v>22643</v>
      </c>
      <c r="F11" s="8">
        <v>7584</v>
      </c>
      <c r="G11" s="8">
        <v>1643</v>
      </c>
      <c r="H11" s="8">
        <v>723</v>
      </c>
      <c r="I11" s="8">
        <v>1568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1794</v>
      </c>
      <c r="D12" s="8">
        <v>406</v>
      </c>
      <c r="E12" s="8">
        <v>740</v>
      </c>
      <c r="F12" s="8">
        <v>395</v>
      </c>
      <c r="G12" s="8">
        <v>94</v>
      </c>
      <c r="H12" s="8">
        <v>57</v>
      </c>
      <c r="I12" s="8">
        <v>102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25402</v>
      </c>
      <c r="D13" s="8">
        <v>7028</v>
      </c>
      <c r="E13" s="8">
        <v>7443</v>
      </c>
      <c r="F13" s="8">
        <v>8116</v>
      </c>
      <c r="G13" s="8">
        <v>659</v>
      </c>
      <c r="H13" s="8">
        <v>806</v>
      </c>
      <c r="I13" s="8">
        <v>1350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89554</v>
      </c>
      <c r="D14" s="11">
        <v>537</v>
      </c>
      <c r="E14" s="11">
        <v>54219</v>
      </c>
      <c r="F14" s="11">
        <v>24616</v>
      </c>
      <c r="G14" s="11">
        <v>4828</v>
      </c>
      <c r="H14" s="11">
        <v>1982</v>
      </c>
      <c r="I14" s="11">
        <v>3372</v>
      </c>
    </row>
    <row r="15" spans="1:14" ht="11.65" customHeight="1" x14ac:dyDescent="0.2">
      <c r="A15" s="21" t="s">
        <v>155</v>
      </c>
      <c r="B15" s="10" t="s">
        <v>12</v>
      </c>
      <c r="C15" s="8">
        <v>51711</v>
      </c>
      <c r="D15" s="8">
        <v>259</v>
      </c>
      <c r="E15" s="8">
        <v>37859</v>
      </c>
      <c r="F15" s="8">
        <v>7915</v>
      </c>
      <c r="G15" s="8">
        <v>3110</v>
      </c>
      <c r="H15" s="8">
        <v>928</v>
      </c>
      <c r="I15" s="8">
        <v>1640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1906</v>
      </c>
      <c r="D16" s="8">
        <v>21</v>
      </c>
      <c r="E16" s="8">
        <v>1052</v>
      </c>
      <c r="F16" s="8">
        <v>520</v>
      </c>
      <c r="G16" s="8">
        <v>166</v>
      </c>
      <c r="H16" s="8">
        <v>54</v>
      </c>
      <c r="I16" s="8">
        <v>93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35937</v>
      </c>
      <c r="D17" s="13">
        <v>257</v>
      </c>
      <c r="E17" s="13">
        <v>15308</v>
      </c>
      <c r="F17" s="13">
        <v>16181</v>
      </c>
      <c r="G17" s="13">
        <v>1552</v>
      </c>
      <c r="H17" s="13">
        <v>1000</v>
      </c>
      <c r="I17" s="13">
        <v>1639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99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15326</v>
      </c>
      <c r="D6" s="11">
        <v>991</v>
      </c>
      <c r="E6" s="11">
        <v>7688</v>
      </c>
      <c r="F6" s="11">
        <v>4841</v>
      </c>
      <c r="G6" s="11">
        <v>784</v>
      </c>
      <c r="H6" s="11">
        <v>512</v>
      </c>
      <c r="I6" s="11">
        <v>510</v>
      </c>
    </row>
    <row r="7" spans="1:14" ht="11.65" customHeight="1" x14ac:dyDescent="0.2">
      <c r="A7" s="21" t="s">
        <v>155</v>
      </c>
      <c r="B7" s="10" t="s">
        <v>12</v>
      </c>
      <c r="C7" s="8">
        <v>10174</v>
      </c>
      <c r="D7" s="8">
        <v>489</v>
      </c>
      <c r="E7" s="8">
        <v>5830</v>
      </c>
      <c r="F7" s="8">
        <v>2686</v>
      </c>
      <c r="G7" s="8">
        <v>559</v>
      </c>
      <c r="H7" s="8">
        <v>302</v>
      </c>
      <c r="I7" s="8">
        <v>308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367</v>
      </c>
      <c r="D8" s="8">
        <v>32</v>
      </c>
      <c r="E8" s="8">
        <v>159</v>
      </c>
      <c r="F8" s="8">
        <v>128</v>
      </c>
      <c r="G8" s="8">
        <v>17</v>
      </c>
      <c r="H8" s="8">
        <v>17</v>
      </c>
      <c r="I8" s="8">
        <v>14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4785</v>
      </c>
      <c r="D9" s="8">
        <v>470</v>
      </c>
      <c r="E9" s="8">
        <v>1699</v>
      </c>
      <c r="F9" s="8">
        <v>2027</v>
      </c>
      <c r="G9" s="8">
        <v>208</v>
      </c>
      <c r="H9" s="8">
        <v>193</v>
      </c>
      <c r="I9" s="8">
        <v>188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6583</v>
      </c>
      <c r="D10" s="11">
        <v>940</v>
      </c>
      <c r="E10" s="11">
        <v>3215</v>
      </c>
      <c r="F10" s="11">
        <v>1736</v>
      </c>
      <c r="G10" s="11">
        <v>224</v>
      </c>
      <c r="H10" s="11">
        <v>224</v>
      </c>
      <c r="I10" s="11">
        <v>244</v>
      </c>
    </row>
    <row r="11" spans="1:14" ht="11.65" customHeight="1" x14ac:dyDescent="0.2">
      <c r="A11" s="21" t="s">
        <v>155</v>
      </c>
      <c r="B11" s="10" t="s">
        <v>12</v>
      </c>
      <c r="C11" s="8">
        <v>4608</v>
      </c>
      <c r="D11" s="8">
        <v>459</v>
      </c>
      <c r="E11" s="8">
        <v>2615</v>
      </c>
      <c r="F11" s="8">
        <v>1062</v>
      </c>
      <c r="G11" s="8">
        <v>183</v>
      </c>
      <c r="H11" s="8">
        <v>132</v>
      </c>
      <c r="I11" s="8">
        <v>157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170</v>
      </c>
      <c r="D12" s="8">
        <v>30</v>
      </c>
      <c r="E12" s="8">
        <v>72</v>
      </c>
      <c r="F12" s="8">
        <v>54</v>
      </c>
      <c r="G12" s="8">
        <v>4</v>
      </c>
      <c r="H12" s="8">
        <v>6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1805</v>
      </c>
      <c r="D13" s="8">
        <v>451</v>
      </c>
      <c r="E13" s="8">
        <v>528</v>
      </c>
      <c r="F13" s="8">
        <v>620</v>
      </c>
      <c r="G13" s="8">
        <v>37</v>
      </c>
      <c r="H13" s="8">
        <v>86</v>
      </c>
      <c r="I13" s="8">
        <v>83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8743</v>
      </c>
      <c r="D14" s="11">
        <v>51</v>
      </c>
      <c r="E14" s="11">
        <v>4473</v>
      </c>
      <c r="F14" s="11">
        <v>3105</v>
      </c>
      <c r="G14" s="11">
        <v>560</v>
      </c>
      <c r="H14" s="11">
        <v>288</v>
      </c>
      <c r="I14" s="11">
        <v>266</v>
      </c>
    </row>
    <row r="15" spans="1:14" ht="11.65" customHeight="1" x14ac:dyDescent="0.2">
      <c r="A15" s="21" t="s">
        <v>155</v>
      </c>
      <c r="B15" s="10" t="s">
        <v>12</v>
      </c>
      <c r="C15" s="8">
        <v>5566</v>
      </c>
      <c r="D15" s="8">
        <v>30</v>
      </c>
      <c r="E15" s="8">
        <v>3215</v>
      </c>
      <c r="F15" s="8">
        <v>1624</v>
      </c>
      <c r="G15" s="8">
        <v>376</v>
      </c>
      <c r="H15" s="8">
        <v>170</v>
      </c>
      <c r="I15" s="8">
        <v>151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197</v>
      </c>
      <c r="D16" s="8">
        <v>2</v>
      </c>
      <c r="E16" s="8">
        <v>87</v>
      </c>
      <c r="F16" s="8">
        <v>74</v>
      </c>
      <c r="G16" s="8">
        <v>13</v>
      </c>
      <c r="H16" s="8">
        <v>11</v>
      </c>
      <c r="I16" s="8">
        <v>10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2980</v>
      </c>
      <c r="D17" s="13">
        <v>19</v>
      </c>
      <c r="E17" s="13">
        <v>1171</v>
      </c>
      <c r="F17" s="13">
        <v>1407</v>
      </c>
      <c r="G17" s="13">
        <v>171</v>
      </c>
      <c r="H17" s="13">
        <v>107</v>
      </c>
      <c r="I17" s="13">
        <v>105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28849</v>
      </c>
      <c r="D6" s="11">
        <v>2358</v>
      </c>
      <c r="E6" s="11">
        <v>15312</v>
      </c>
      <c r="F6" s="11">
        <v>7888</v>
      </c>
      <c r="G6" s="11">
        <v>1378</v>
      </c>
      <c r="H6" s="11">
        <v>807</v>
      </c>
      <c r="I6" s="11">
        <v>1106</v>
      </c>
    </row>
    <row r="7" spans="1:14" ht="11.65" customHeight="1" x14ac:dyDescent="0.2">
      <c r="A7" s="21" t="s">
        <v>155</v>
      </c>
      <c r="B7" s="10" t="s">
        <v>12</v>
      </c>
      <c r="C7" s="8">
        <v>15305</v>
      </c>
      <c r="D7" s="8">
        <v>839</v>
      </c>
      <c r="E7" s="8">
        <v>9795</v>
      </c>
      <c r="F7" s="8">
        <v>2974</v>
      </c>
      <c r="G7" s="8">
        <v>794</v>
      </c>
      <c r="H7" s="8">
        <v>357</v>
      </c>
      <c r="I7" s="8">
        <v>546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729</v>
      </c>
      <c r="D8" s="8">
        <v>87</v>
      </c>
      <c r="E8" s="8">
        <v>322</v>
      </c>
      <c r="F8" s="8">
        <v>196</v>
      </c>
      <c r="G8" s="8">
        <v>39</v>
      </c>
      <c r="H8" s="8">
        <v>30</v>
      </c>
      <c r="I8" s="8">
        <v>55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12815</v>
      </c>
      <c r="D9" s="8">
        <v>1432</v>
      </c>
      <c r="E9" s="8">
        <v>5195</v>
      </c>
      <c r="F9" s="8">
        <v>4718</v>
      </c>
      <c r="G9" s="8">
        <v>545</v>
      </c>
      <c r="H9" s="8">
        <v>420</v>
      </c>
      <c r="I9" s="8">
        <v>505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12260</v>
      </c>
      <c r="D10" s="11">
        <v>2232</v>
      </c>
      <c r="E10" s="11">
        <v>5707</v>
      </c>
      <c r="F10" s="11">
        <v>3007</v>
      </c>
      <c r="G10" s="11">
        <v>400</v>
      </c>
      <c r="H10" s="11">
        <v>378</v>
      </c>
      <c r="I10" s="11">
        <v>536</v>
      </c>
    </row>
    <row r="11" spans="1:14" ht="11.65" customHeight="1" x14ac:dyDescent="0.2">
      <c r="A11" s="21" t="s">
        <v>155</v>
      </c>
      <c r="B11" s="10" t="s">
        <v>12</v>
      </c>
      <c r="C11" s="8">
        <v>6924</v>
      </c>
      <c r="D11" s="8">
        <v>798</v>
      </c>
      <c r="E11" s="8">
        <v>4086</v>
      </c>
      <c r="F11" s="8">
        <v>1363</v>
      </c>
      <c r="G11" s="8">
        <v>242</v>
      </c>
      <c r="H11" s="8">
        <v>163</v>
      </c>
      <c r="I11" s="8">
        <v>272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415</v>
      </c>
      <c r="D12" s="8">
        <v>79</v>
      </c>
      <c r="E12" s="8">
        <v>161</v>
      </c>
      <c r="F12" s="8">
        <v>105</v>
      </c>
      <c r="G12" s="8">
        <v>17</v>
      </c>
      <c r="H12" s="8">
        <v>16</v>
      </c>
      <c r="I12" s="8">
        <v>37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4921</v>
      </c>
      <c r="D13" s="8">
        <v>1355</v>
      </c>
      <c r="E13" s="8">
        <v>1460</v>
      </c>
      <c r="F13" s="8">
        <v>1539</v>
      </c>
      <c r="G13" s="8">
        <v>141</v>
      </c>
      <c r="H13" s="8">
        <v>199</v>
      </c>
      <c r="I13" s="8">
        <v>227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16589</v>
      </c>
      <c r="D14" s="11">
        <v>126</v>
      </c>
      <c r="E14" s="11">
        <v>9605</v>
      </c>
      <c r="F14" s="11">
        <v>4881</v>
      </c>
      <c r="G14" s="11">
        <v>978</v>
      </c>
      <c r="H14" s="11">
        <v>429</v>
      </c>
      <c r="I14" s="11">
        <v>570</v>
      </c>
    </row>
    <row r="15" spans="1:14" ht="11.65" customHeight="1" x14ac:dyDescent="0.2">
      <c r="A15" s="21" t="s">
        <v>155</v>
      </c>
      <c r="B15" s="10" t="s">
        <v>12</v>
      </c>
      <c r="C15" s="8">
        <v>8381</v>
      </c>
      <c r="D15" s="8">
        <v>41</v>
      </c>
      <c r="E15" s="8">
        <v>5709</v>
      </c>
      <c r="F15" s="8">
        <v>1611</v>
      </c>
      <c r="G15" s="8">
        <v>552</v>
      </c>
      <c r="H15" s="8">
        <v>194</v>
      </c>
      <c r="I15" s="8">
        <v>274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314</v>
      </c>
      <c r="D16" s="8">
        <v>8</v>
      </c>
      <c r="E16" s="8">
        <v>161</v>
      </c>
      <c r="F16" s="8">
        <v>91</v>
      </c>
      <c r="G16" s="8">
        <v>22</v>
      </c>
      <c r="H16" s="8">
        <v>14</v>
      </c>
      <c r="I16" s="8">
        <v>18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7894</v>
      </c>
      <c r="D17" s="13">
        <v>77</v>
      </c>
      <c r="E17" s="13">
        <v>3735</v>
      </c>
      <c r="F17" s="13">
        <v>3179</v>
      </c>
      <c r="G17" s="13">
        <v>404</v>
      </c>
      <c r="H17" s="13">
        <v>221</v>
      </c>
      <c r="I17" s="13">
        <v>278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34192</v>
      </c>
      <c r="D6" s="11">
        <v>2623</v>
      </c>
      <c r="E6" s="11">
        <v>19185</v>
      </c>
      <c r="F6" s="11">
        <v>8539</v>
      </c>
      <c r="G6" s="11">
        <v>1688</v>
      </c>
      <c r="H6" s="11">
        <v>805</v>
      </c>
      <c r="I6" s="11">
        <v>1352</v>
      </c>
    </row>
    <row r="7" spans="1:14" ht="11.65" customHeight="1" x14ac:dyDescent="0.2">
      <c r="A7" s="21" t="s">
        <v>155</v>
      </c>
      <c r="B7" s="10" t="s">
        <v>12</v>
      </c>
      <c r="C7" s="8">
        <v>23254</v>
      </c>
      <c r="D7" s="8">
        <v>1268</v>
      </c>
      <c r="E7" s="8">
        <v>14574</v>
      </c>
      <c r="F7" s="8">
        <v>4966</v>
      </c>
      <c r="G7" s="8">
        <v>1126</v>
      </c>
      <c r="H7" s="8">
        <v>450</v>
      </c>
      <c r="I7" s="8">
        <v>870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794</v>
      </c>
      <c r="D8" s="8">
        <v>82</v>
      </c>
      <c r="E8" s="8">
        <v>432</v>
      </c>
      <c r="F8" s="8">
        <v>163</v>
      </c>
      <c r="G8" s="8">
        <v>42</v>
      </c>
      <c r="H8" s="8">
        <v>16</v>
      </c>
      <c r="I8" s="8">
        <v>59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10144</v>
      </c>
      <c r="D9" s="8">
        <v>1273</v>
      </c>
      <c r="E9" s="8">
        <v>4179</v>
      </c>
      <c r="F9" s="8">
        <v>3410</v>
      </c>
      <c r="G9" s="8">
        <v>520</v>
      </c>
      <c r="H9" s="8">
        <v>339</v>
      </c>
      <c r="I9" s="8">
        <v>423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15567</v>
      </c>
      <c r="D10" s="11">
        <v>2482</v>
      </c>
      <c r="E10" s="11">
        <v>8274</v>
      </c>
      <c r="F10" s="11">
        <v>3266</v>
      </c>
      <c r="G10" s="11">
        <v>544</v>
      </c>
      <c r="H10" s="11">
        <v>352</v>
      </c>
      <c r="I10" s="11">
        <v>649</v>
      </c>
    </row>
    <row r="11" spans="1:14" ht="11.65" customHeight="1" x14ac:dyDescent="0.2">
      <c r="A11" s="21" t="s">
        <v>155</v>
      </c>
      <c r="B11" s="10" t="s">
        <v>12</v>
      </c>
      <c r="C11" s="8">
        <v>10924</v>
      </c>
      <c r="D11" s="8">
        <v>1184</v>
      </c>
      <c r="E11" s="8">
        <v>6562</v>
      </c>
      <c r="F11" s="8">
        <v>2185</v>
      </c>
      <c r="G11" s="8">
        <v>379</v>
      </c>
      <c r="H11" s="8">
        <v>193</v>
      </c>
      <c r="I11" s="8">
        <v>421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392</v>
      </c>
      <c r="D12" s="8">
        <v>78</v>
      </c>
      <c r="E12" s="8">
        <v>196</v>
      </c>
      <c r="F12" s="8">
        <v>62</v>
      </c>
      <c r="G12" s="8">
        <v>18</v>
      </c>
      <c r="H12" s="8">
        <v>11</v>
      </c>
      <c r="I12" s="8">
        <v>27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4251</v>
      </c>
      <c r="D13" s="8">
        <v>1220</v>
      </c>
      <c r="E13" s="8">
        <v>1516</v>
      </c>
      <c r="F13" s="8">
        <v>1019</v>
      </c>
      <c r="G13" s="8">
        <v>147</v>
      </c>
      <c r="H13" s="8">
        <v>148</v>
      </c>
      <c r="I13" s="8">
        <v>201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18625</v>
      </c>
      <c r="D14" s="11">
        <v>141</v>
      </c>
      <c r="E14" s="11">
        <v>10911</v>
      </c>
      <c r="F14" s="11">
        <v>5273</v>
      </c>
      <c r="G14" s="11">
        <v>1144</v>
      </c>
      <c r="H14" s="11">
        <v>453</v>
      </c>
      <c r="I14" s="11">
        <v>703</v>
      </c>
    </row>
    <row r="15" spans="1:14" ht="11.65" customHeight="1" x14ac:dyDescent="0.2">
      <c r="A15" s="21" t="s">
        <v>155</v>
      </c>
      <c r="B15" s="10" t="s">
        <v>12</v>
      </c>
      <c r="C15" s="8">
        <v>12330</v>
      </c>
      <c r="D15" s="8">
        <v>84</v>
      </c>
      <c r="E15" s="8">
        <v>8012</v>
      </c>
      <c r="F15" s="8">
        <v>2781</v>
      </c>
      <c r="G15" s="8">
        <v>747</v>
      </c>
      <c r="H15" s="8">
        <v>257</v>
      </c>
      <c r="I15" s="8">
        <v>449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402</v>
      </c>
      <c r="D16" s="8">
        <v>4</v>
      </c>
      <c r="E16" s="8">
        <v>236</v>
      </c>
      <c r="F16" s="8">
        <v>101</v>
      </c>
      <c r="G16" s="8">
        <v>24</v>
      </c>
      <c r="H16" s="8">
        <v>5</v>
      </c>
      <c r="I16" s="8">
        <v>32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5893</v>
      </c>
      <c r="D17" s="13">
        <v>53</v>
      </c>
      <c r="E17" s="13">
        <v>2663</v>
      </c>
      <c r="F17" s="13">
        <v>2391</v>
      </c>
      <c r="G17" s="13">
        <v>373</v>
      </c>
      <c r="H17" s="13">
        <v>191</v>
      </c>
      <c r="I17" s="13">
        <v>222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255012</v>
      </c>
      <c r="D6" s="11">
        <v>22281</v>
      </c>
      <c r="E6" s="11">
        <v>129436</v>
      </c>
      <c r="F6" s="11">
        <v>75366</v>
      </c>
      <c r="G6" s="11">
        <v>10787</v>
      </c>
      <c r="H6" s="11">
        <v>6169</v>
      </c>
      <c r="I6" s="11">
        <v>10973</v>
      </c>
    </row>
    <row r="7" spans="1:14" ht="11.65" customHeight="1" x14ac:dyDescent="0.2">
      <c r="A7" s="21" t="s">
        <v>155</v>
      </c>
      <c r="B7" s="10" t="s">
        <v>12</v>
      </c>
      <c r="C7" s="8">
        <v>132359</v>
      </c>
      <c r="D7" s="8">
        <v>8737</v>
      </c>
      <c r="E7" s="8">
        <v>84942</v>
      </c>
      <c r="F7" s="8">
        <v>24548</v>
      </c>
      <c r="G7" s="8">
        <v>6465</v>
      </c>
      <c r="H7" s="8">
        <v>2573</v>
      </c>
      <c r="I7" s="8">
        <v>5094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5655</v>
      </c>
      <c r="D8" s="8">
        <v>586</v>
      </c>
      <c r="E8" s="8">
        <v>2714</v>
      </c>
      <c r="F8" s="8">
        <v>1420</v>
      </c>
      <c r="G8" s="8">
        <v>365</v>
      </c>
      <c r="H8" s="8">
        <v>180</v>
      </c>
      <c r="I8" s="8">
        <v>390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116998</v>
      </c>
      <c r="D9" s="8">
        <v>12958</v>
      </c>
      <c r="E9" s="8">
        <v>41780</v>
      </c>
      <c r="F9" s="8">
        <v>49398</v>
      </c>
      <c r="G9" s="8">
        <v>3957</v>
      </c>
      <c r="H9" s="8">
        <v>3416</v>
      </c>
      <c r="I9" s="8">
        <v>5489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108503</v>
      </c>
      <c r="D10" s="11">
        <v>21315</v>
      </c>
      <c r="E10" s="11">
        <v>45631</v>
      </c>
      <c r="F10" s="11">
        <v>29955</v>
      </c>
      <c r="G10" s="11">
        <v>3419</v>
      </c>
      <c r="H10" s="11">
        <v>2958</v>
      </c>
      <c r="I10" s="11">
        <v>5225</v>
      </c>
    </row>
    <row r="11" spans="1:14" ht="11.65" customHeight="1" x14ac:dyDescent="0.2">
      <c r="A11" s="21" t="s">
        <v>155</v>
      </c>
      <c r="B11" s="10" t="s">
        <v>12</v>
      </c>
      <c r="C11" s="8">
        <v>59161</v>
      </c>
      <c r="D11" s="8">
        <v>8327</v>
      </c>
      <c r="E11" s="8">
        <v>32626</v>
      </c>
      <c r="F11" s="8">
        <v>12236</v>
      </c>
      <c r="G11" s="8">
        <v>2206</v>
      </c>
      <c r="H11" s="8">
        <v>1245</v>
      </c>
      <c r="I11" s="8">
        <v>2521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2731</v>
      </c>
      <c r="D12" s="8">
        <v>551</v>
      </c>
      <c r="E12" s="8">
        <v>1058</v>
      </c>
      <c r="F12" s="8">
        <v>667</v>
      </c>
      <c r="G12" s="8">
        <v>130</v>
      </c>
      <c r="H12" s="8">
        <v>102</v>
      </c>
      <c r="I12" s="8">
        <v>223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46611</v>
      </c>
      <c r="D13" s="8">
        <v>12437</v>
      </c>
      <c r="E13" s="8">
        <v>11947</v>
      </c>
      <c r="F13" s="8">
        <v>17052</v>
      </c>
      <c r="G13" s="8">
        <v>1083</v>
      </c>
      <c r="H13" s="8">
        <v>1611</v>
      </c>
      <c r="I13" s="8">
        <v>2481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146509</v>
      </c>
      <c r="D14" s="11">
        <v>966</v>
      </c>
      <c r="E14" s="11">
        <v>83805</v>
      </c>
      <c r="F14" s="11">
        <v>45411</v>
      </c>
      <c r="G14" s="11">
        <v>7368</v>
      </c>
      <c r="H14" s="11">
        <v>3211</v>
      </c>
      <c r="I14" s="11">
        <v>5748</v>
      </c>
    </row>
    <row r="15" spans="1:14" ht="11.65" customHeight="1" x14ac:dyDescent="0.2">
      <c r="A15" s="21" t="s">
        <v>155</v>
      </c>
      <c r="B15" s="10" t="s">
        <v>12</v>
      </c>
      <c r="C15" s="8">
        <v>73198</v>
      </c>
      <c r="D15" s="8">
        <v>410</v>
      </c>
      <c r="E15" s="8">
        <v>52316</v>
      </c>
      <c r="F15" s="8">
        <v>12312</v>
      </c>
      <c r="G15" s="8">
        <v>4259</v>
      </c>
      <c r="H15" s="8">
        <v>1328</v>
      </c>
      <c r="I15" s="8">
        <v>2573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2924</v>
      </c>
      <c r="D16" s="8">
        <v>35</v>
      </c>
      <c r="E16" s="8">
        <v>1656</v>
      </c>
      <c r="F16" s="8">
        <v>753</v>
      </c>
      <c r="G16" s="8">
        <v>235</v>
      </c>
      <c r="H16" s="8">
        <v>78</v>
      </c>
      <c r="I16" s="8">
        <v>167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70387</v>
      </c>
      <c r="D17" s="13">
        <v>521</v>
      </c>
      <c r="E17" s="13">
        <v>29833</v>
      </c>
      <c r="F17" s="13">
        <v>32346</v>
      </c>
      <c r="G17" s="13">
        <v>2874</v>
      </c>
      <c r="H17" s="13">
        <v>1805</v>
      </c>
      <c r="I17" s="13">
        <v>3008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11742</v>
      </c>
      <c r="D6" s="11">
        <v>989</v>
      </c>
      <c r="E6" s="11">
        <v>6045</v>
      </c>
      <c r="F6" s="11">
        <v>3282</v>
      </c>
      <c r="G6" s="11">
        <v>677</v>
      </c>
      <c r="H6" s="11">
        <v>359</v>
      </c>
      <c r="I6" s="11">
        <v>390</v>
      </c>
    </row>
    <row r="7" spans="1:14" ht="11.65" customHeight="1" x14ac:dyDescent="0.2">
      <c r="A7" s="21" t="s">
        <v>155</v>
      </c>
      <c r="B7" s="10" t="s">
        <v>12</v>
      </c>
      <c r="C7" s="8">
        <v>7533</v>
      </c>
      <c r="D7" s="8">
        <v>476</v>
      </c>
      <c r="E7" s="8">
        <v>4296</v>
      </c>
      <c r="F7" s="8">
        <v>1878</v>
      </c>
      <c r="G7" s="8">
        <v>460</v>
      </c>
      <c r="H7" s="8">
        <v>189</v>
      </c>
      <c r="I7" s="8">
        <v>234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377</v>
      </c>
      <c r="D8" s="8">
        <v>68</v>
      </c>
      <c r="E8" s="8">
        <v>156</v>
      </c>
      <c r="F8" s="8">
        <v>108</v>
      </c>
      <c r="G8" s="8">
        <v>14</v>
      </c>
      <c r="H8" s="8">
        <v>15</v>
      </c>
      <c r="I8" s="8">
        <v>16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3832</v>
      </c>
      <c r="D9" s="8">
        <v>445</v>
      </c>
      <c r="E9" s="8">
        <v>1593</v>
      </c>
      <c r="F9" s="8">
        <v>1296</v>
      </c>
      <c r="G9" s="8">
        <v>203</v>
      </c>
      <c r="H9" s="8">
        <v>155</v>
      </c>
      <c r="I9" s="8">
        <v>140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5168</v>
      </c>
      <c r="D10" s="11">
        <v>945</v>
      </c>
      <c r="E10" s="11">
        <v>2479</v>
      </c>
      <c r="F10" s="11">
        <v>1195</v>
      </c>
      <c r="G10" s="11">
        <v>206</v>
      </c>
      <c r="H10" s="11">
        <v>172</v>
      </c>
      <c r="I10" s="11">
        <v>171</v>
      </c>
    </row>
    <row r="11" spans="1:14" ht="11.65" customHeight="1" x14ac:dyDescent="0.2">
      <c r="A11" s="21" t="s">
        <v>155</v>
      </c>
      <c r="B11" s="10" t="s">
        <v>12</v>
      </c>
      <c r="C11" s="8">
        <v>3456</v>
      </c>
      <c r="D11" s="8">
        <v>454</v>
      </c>
      <c r="E11" s="8">
        <v>1865</v>
      </c>
      <c r="F11" s="8">
        <v>777</v>
      </c>
      <c r="G11" s="8">
        <v>156</v>
      </c>
      <c r="H11" s="8">
        <v>85</v>
      </c>
      <c r="I11" s="8">
        <v>119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215</v>
      </c>
      <c r="D12" s="8">
        <v>67</v>
      </c>
      <c r="E12" s="8">
        <v>79</v>
      </c>
      <c r="F12" s="8">
        <v>47</v>
      </c>
      <c r="G12" s="8">
        <v>8</v>
      </c>
      <c r="H12" s="8">
        <v>8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1497</v>
      </c>
      <c r="D13" s="8">
        <v>424</v>
      </c>
      <c r="E13" s="8">
        <v>535</v>
      </c>
      <c r="F13" s="8">
        <v>371</v>
      </c>
      <c r="G13" s="8">
        <v>42</v>
      </c>
      <c r="H13" s="8">
        <v>79</v>
      </c>
      <c r="I13" s="8">
        <v>46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6574</v>
      </c>
      <c r="D14" s="11">
        <v>44</v>
      </c>
      <c r="E14" s="11">
        <v>3566</v>
      </c>
      <c r="F14" s="11">
        <v>2087</v>
      </c>
      <c r="G14" s="11">
        <v>471</v>
      </c>
      <c r="H14" s="11">
        <v>187</v>
      </c>
      <c r="I14" s="11">
        <v>219</v>
      </c>
    </row>
    <row r="15" spans="1:14" ht="11.65" customHeight="1" x14ac:dyDescent="0.2">
      <c r="A15" s="21" t="s">
        <v>155</v>
      </c>
      <c r="B15" s="10" t="s">
        <v>12</v>
      </c>
      <c r="C15" s="8">
        <v>4077</v>
      </c>
      <c r="D15" s="8">
        <v>22</v>
      </c>
      <c r="E15" s="8">
        <v>2431</v>
      </c>
      <c r="F15" s="8">
        <v>1101</v>
      </c>
      <c r="G15" s="8">
        <v>304</v>
      </c>
      <c r="H15" s="8">
        <v>104</v>
      </c>
      <c r="I15" s="8">
        <v>115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162</v>
      </c>
      <c r="D16" s="8">
        <v>1</v>
      </c>
      <c r="E16" s="8">
        <v>77</v>
      </c>
      <c r="F16" s="8">
        <v>61</v>
      </c>
      <c r="G16" s="8">
        <v>6</v>
      </c>
      <c r="H16" s="8">
        <v>7</v>
      </c>
      <c r="I16" s="8">
        <v>10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2335</v>
      </c>
      <c r="D17" s="13">
        <v>21</v>
      </c>
      <c r="E17" s="13">
        <v>1058</v>
      </c>
      <c r="F17" s="13">
        <v>925</v>
      </c>
      <c r="G17" s="13">
        <v>161</v>
      </c>
      <c r="H17" s="13">
        <v>76</v>
      </c>
      <c r="I17" s="13">
        <v>94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4078</v>
      </c>
      <c r="D6" s="11">
        <v>225</v>
      </c>
      <c r="E6" s="11">
        <v>2126</v>
      </c>
      <c r="F6" s="11">
        <v>1220</v>
      </c>
      <c r="G6" s="11">
        <v>250</v>
      </c>
      <c r="H6" s="11">
        <v>134</v>
      </c>
      <c r="I6" s="11">
        <v>123</v>
      </c>
    </row>
    <row r="7" spans="1:14" ht="11.65" customHeight="1" x14ac:dyDescent="0.2">
      <c r="A7" s="21" t="s">
        <v>155</v>
      </c>
      <c r="B7" s="10" t="s">
        <v>12</v>
      </c>
      <c r="C7" s="8">
        <v>2405</v>
      </c>
      <c r="D7" s="8">
        <v>71</v>
      </c>
      <c r="E7" s="8">
        <v>1537</v>
      </c>
      <c r="F7" s="8">
        <v>511</v>
      </c>
      <c r="G7" s="8">
        <v>142</v>
      </c>
      <c r="H7" s="8">
        <v>69</v>
      </c>
      <c r="I7" s="8">
        <v>75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100</v>
      </c>
      <c r="D8" s="8">
        <v>5</v>
      </c>
      <c r="E8" s="8">
        <v>51</v>
      </c>
      <c r="F8" s="8">
        <v>34</v>
      </c>
      <c r="G8" s="8">
        <v>5</v>
      </c>
      <c r="H8" s="8">
        <v>2</v>
      </c>
      <c r="I8" s="8">
        <v>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1573</v>
      </c>
      <c r="D9" s="8">
        <v>149</v>
      </c>
      <c r="E9" s="8">
        <v>538</v>
      </c>
      <c r="F9" s="8">
        <v>675</v>
      </c>
      <c r="G9" s="8">
        <v>103</v>
      </c>
      <c r="H9" s="8">
        <v>63</v>
      </c>
      <c r="I9" s="8">
        <v>45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1805</v>
      </c>
      <c r="D10" s="11">
        <v>211</v>
      </c>
      <c r="E10" s="11">
        <v>1023</v>
      </c>
      <c r="F10" s="11">
        <v>380</v>
      </c>
      <c r="G10" s="11">
        <v>78</v>
      </c>
      <c r="H10" s="11">
        <v>58</v>
      </c>
      <c r="I10" s="11">
        <v>55</v>
      </c>
    </row>
    <row r="11" spans="1:14" ht="11.65" customHeight="1" x14ac:dyDescent="0.2">
      <c r="A11" s="21" t="s">
        <v>155</v>
      </c>
      <c r="B11" s="10" t="s">
        <v>12</v>
      </c>
      <c r="C11" s="8">
        <v>1217</v>
      </c>
      <c r="D11" s="8">
        <v>66</v>
      </c>
      <c r="E11" s="8">
        <v>848</v>
      </c>
      <c r="F11" s="8">
        <v>172</v>
      </c>
      <c r="G11" s="8">
        <v>55</v>
      </c>
      <c r="H11" s="8">
        <v>35</v>
      </c>
      <c r="I11" s="8">
        <v>41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42</v>
      </c>
      <c r="D12" s="8">
        <v>4</v>
      </c>
      <c r="E12" s="8">
        <v>26</v>
      </c>
      <c r="F12" s="8">
        <v>9</v>
      </c>
      <c r="G12" s="8">
        <v>1</v>
      </c>
      <c r="H12" s="8">
        <v>1</v>
      </c>
      <c r="I12" s="8">
        <v>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546</v>
      </c>
      <c r="D13" s="8">
        <v>141</v>
      </c>
      <c r="E13" s="8">
        <v>149</v>
      </c>
      <c r="F13" s="8">
        <v>199</v>
      </c>
      <c r="G13" s="8">
        <v>22</v>
      </c>
      <c r="H13" s="8">
        <v>22</v>
      </c>
      <c r="I13" s="8">
        <v>13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2273</v>
      </c>
      <c r="D14" s="11">
        <v>14</v>
      </c>
      <c r="E14" s="11">
        <v>1103</v>
      </c>
      <c r="F14" s="11">
        <v>840</v>
      </c>
      <c r="G14" s="11">
        <v>172</v>
      </c>
      <c r="H14" s="11">
        <v>76</v>
      </c>
      <c r="I14" s="11">
        <v>68</v>
      </c>
    </row>
    <row r="15" spans="1:14" ht="11.65" customHeight="1" x14ac:dyDescent="0.2">
      <c r="A15" s="21" t="s">
        <v>155</v>
      </c>
      <c r="B15" s="10" t="s">
        <v>12</v>
      </c>
      <c r="C15" s="8">
        <v>1188</v>
      </c>
      <c r="D15" s="8">
        <v>5</v>
      </c>
      <c r="E15" s="8">
        <v>689</v>
      </c>
      <c r="F15" s="8">
        <v>339</v>
      </c>
      <c r="G15" s="8">
        <v>87</v>
      </c>
      <c r="H15" s="8">
        <v>34</v>
      </c>
      <c r="I15" s="8">
        <v>34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58</v>
      </c>
      <c r="D16" s="8">
        <v>1</v>
      </c>
      <c r="E16" s="8">
        <v>25</v>
      </c>
      <c r="F16" s="8">
        <v>25</v>
      </c>
      <c r="G16" s="8">
        <v>4</v>
      </c>
      <c r="H16" s="8">
        <v>1</v>
      </c>
      <c r="I16" s="8">
        <v>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1027</v>
      </c>
      <c r="D17" s="13">
        <v>8</v>
      </c>
      <c r="E17" s="13">
        <v>389</v>
      </c>
      <c r="F17" s="13">
        <v>476</v>
      </c>
      <c r="G17" s="13">
        <v>81</v>
      </c>
      <c r="H17" s="13">
        <v>41</v>
      </c>
      <c r="I17" s="13">
        <v>32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257798</v>
      </c>
      <c r="D6" s="11">
        <v>25487</v>
      </c>
      <c r="E6" s="11">
        <v>128189</v>
      </c>
      <c r="F6" s="11">
        <v>72497</v>
      </c>
      <c r="G6" s="11">
        <v>12527</v>
      </c>
      <c r="H6" s="11">
        <v>7039</v>
      </c>
      <c r="I6" s="11">
        <v>12059</v>
      </c>
    </row>
    <row r="7" spans="1:14" ht="11.65" customHeight="1" x14ac:dyDescent="0.2">
      <c r="A7" s="21" t="s">
        <v>155</v>
      </c>
      <c r="B7" s="10" t="s">
        <v>12</v>
      </c>
      <c r="C7" s="8">
        <v>126637</v>
      </c>
      <c r="D7" s="8">
        <v>9436</v>
      </c>
      <c r="E7" s="8">
        <v>78666</v>
      </c>
      <c r="F7" s="8">
        <v>23479</v>
      </c>
      <c r="G7" s="8">
        <v>7177</v>
      </c>
      <c r="H7" s="8">
        <v>2698</v>
      </c>
      <c r="I7" s="8">
        <v>5181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6756</v>
      </c>
      <c r="D8" s="8">
        <v>829</v>
      </c>
      <c r="E8" s="8">
        <v>3014</v>
      </c>
      <c r="F8" s="8">
        <v>1761</v>
      </c>
      <c r="G8" s="8">
        <v>442</v>
      </c>
      <c r="H8" s="8">
        <v>230</v>
      </c>
      <c r="I8" s="8">
        <v>480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124405</v>
      </c>
      <c r="D9" s="8">
        <v>15222</v>
      </c>
      <c r="E9" s="8">
        <v>46509</v>
      </c>
      <c r="F9" s="8">
        <v>47257</v>
      </c>
      <c r="G9" s="8">
        <v>4908</v>
      </c>
      <c r="H9" s="8">
        <v>4111</v>
      </c>
      <c r="I9" s="8">
        <v>6398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110075</v>
      </c>
      <c r="D10" s="11">
        <v>24413</v>
      </c>
      <c r="E10" s="11">
        <v>43215</v>
      </c>
      <c r="F10" s="11">
        <v>29400</v>
      </c>
      <c r="G10" s="11">
        <v>3622</v>
      </c>
      <c r="H10" s="11">
        <v>3305</v>
      </c>
      <c r="I10" s="11">
        <v>6120</v>
      </c>
    </row>
    <row r="11" spans="1:14" ht="11.65" customHeight="1" x14ac:dyDescent="0.2">
      <c r="A11" s="21" t="s">
        <v>155</v>
      </c>
      <c r="B11" s="10" t="s">
        <v>12</v>
      </c>
      <c r="C11" s="8">
        <v>56559</v>
      </c>
      <c r="D11" s="8">
        <v>9014</v>
      </c>
      <c r="E11" s="8">
        <v>29660</v>
      </c>
      <c r="F11" s="8">
        <v>11688</v>
      </c>
      <c r="G11" s="8">
        <v>2293</v>
      </c>
      <c r="H11" s="8">
        <v>1271</v>
      </c>
      <c r="I11" s="8">
        <v>2633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3490</v>
      </c>
      <c r="D12" s="8">
        <v>790</v>
      </c>
      <c r="E12" s="8">
        <v>1245</v>
      </c>
      <c r="F12" s="8">
        <v>892</v>
      </c>
      <c r="G12" s="8">
        <v>151</v>
      </c>
      <c r="H12" s="8">
        <v>120</v>
      </c>
      <c r="I12" s="8">
        <v>292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50026</v>
      </c>
      <c r="D13" s="8">
        <v>14609</v>
      </c>
      <c r="E13" s="8">
        <v>12310</v>
      </c>
      <c r="F13" s="8">
        <v>16820</v>
      </c>
      <c r="G13" s="8">
        <v>1178</v>
      </c>
      <c r="H13" s="8">
        <v>1914</v>
      </c>
      <c r="I13" s="8">
        <v>3195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147723</v>
      </c>
      <c r="D14" s="11">
        <v>1074</v>
      </c>
      <c r="E14" s="11">
        <v>84974</v>
      </c>
      <c r="F14" s="11">
        <v>43097</v>
      </c>
      <c r="G14" s="11">
        <v>8905</v>
      </c>
      <c r="H14" s="11">
        <v>3734</v>
      </c>
      <c r="I14" s="11">
        <v>5939</v>
      </c>
    </row>
    <row r="15" spans="1:14" ht="11.65" customHeight="1" x14ac:dyDescent="0.2">
      <c r="A15" s="21" t="s">
        <v>155</v>
      </c>
      <c r="B15" s="10" t="s">
        <v>12</v>
      </c>
      <c r="C15" s="8">
        <v>70078</v>
      </c>
      <c r="D15" s="8">
        <v>422</v>
      </c>
      <c r="E15" s="8">
        <v>49006</v>
      </c>
      <c r="F15" s="8">
        <v>11791</v>
      </c>
      <c r="G15" s="8">
        <v>4884</v>
      </c>
      <c r="H15" s="8">
        <v>1427</v>
      </c>
      <c r="I15" s="8">
        <v>2548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3266</v>
      </c>
      <c r="D16" s="8">
        <v>39</v>
      </c>
      <c r="E16" s="8">
        <v>1769</v>
      </c>
      <c r="F16" s="8">
        <v>869</v>
      </c>
      <c r="G16" s="8">
        <v>291</v>
      </c>
      <c r="H16" s="8">
        <v>110</v>
      </c>
      <c r="I16" s="8">
        <v>188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74379</v>
      </c>
      <c r="D17" s="13">
        <v>613</v>
      </c>
      <c r="E17" s="13">
        <v>34199</v>
      </c>
      <c r="F17" s="13">
        <v>30437</v>
      </c>
      <c r="G17" s="13">
        <v>3730</v>
      </c>
      <c r="H17" s="13">
        <v>2197</v>
      </c>
      <c r="I17" s="13">
        <v>3203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162958</v>
      </c>
      <c r="D6" s="11">
        <v>7791</v>
      </c>
      <c r="E6" s="11">
        <v>89980</v>
      </c>
      <c r="F6" s="11">
        <v>47752</v>
      </c>
      <c r="G6" s="11">
        <v>7381</v>
      </c>
      <c r="H6" s="11">
        <v>3748</v>
      </c>
      <c r="I6" s="11">
        <v>6306</v>
      </c>
    </row>
    <row r="7" spans="1:14" ht="11.65" customHeight="1" x14ac:dyDescent="0.2">
      <c r="A7" s="21" t="s">
        <v>155</v>
      </c>
      <c r="B7" s="10" t="s">
        <v>12</v>
      </c>
      <c r="C7" s="8">
        <v>123335</v>
      </c>
      <c r="D7" s="8">
        <v>4106</v>
      </c>
      <c r="E7" s="8">
        <v>76777</v>
      </c>
      <c r="F7" s="8">
        <v>29933</v>
      </c>
      <c r="G7" s="8">
        <v>5992</v>
      </c>
      <c r="H7" s="8">
        <v>2471</v>
      </c>
      <c r="I7" s="8">
        <v>4056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2624</v>
      </c>
      <c r="D8" s="8">
        <v>210</v>
      </c>
      <c r="E8" s="8">
        <v>1151</v>
      </c>
      <c r="F8" s="8">
        <v>838</v>
      </c>
      <c r="G8" s="8">
        <v>162</v>
      </c>
      <c r="H8" s="8">
        <v>96</v>
      </c>
      <c r="I8" s="8">
        <v>167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36999</v>
      </c>
      <c r="D9" s="8">
        <v>3475</v>
      </c>
      <c r="E9" s="8">
        <v>12052</v>
      </c>
      <c r="F9" s="8">
        <v>16981</v>
      </c>
      <c r="G9" s="8">
        <v>1227</v>
      </c>
      <c r="H9" s="8">
        <v>1181</v>
      </c>
      <c r="I9" s="8">
        <v>2083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75312</v>
      </c>
      <c r="D10" s="11">
        <v>7297</v>
      </c>
      <c r="E10" s="11">
        <v>40957</v>
      </c>
      <c r="F10" s="11">
        <v>19719</v>
      </c>
      <c r="G10" s="11">
        <v>2614</v>
      </c>
      <c r="H10" s="11">
        <v>1755</v>
      </c>
      <c r="I10" s="11">
        <v>2970</v>
      </c>
    </row>
    <row r="11" spans="1:14" ht="11.65" customHeight="1" x14ac:dyDescent="0.2">
      <c r="A11" s="21" t="s">
        <v>155</v>
      </c>
      <c r="B11" s="10" t="s">
        <v>12</v>
      </c>
      <c r="C11" s="8">
        <v>58974</v>
      </c>
      <c r="D11" s="8">
        <v>3795</v>
      </c>
      <c r="E11" s="8">
        <v>36162</v>
      </c>
      <c r="F11" s="8">
        <v>13635</v>
      </c>
      <c r="G11" s="8">
        <v>2183</v>
      </c>
      <c r="H11" s="8">
        <v>1188</v>
      </c>
      <c r="I11" s="8">
        <v>2011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1279</v>
      </c>
      <c r="D12" s="8">
        <v>202</v>
      </c>
      <c r="E12" s="8">
        <v>513</v>
      </c>
      <c r="F12" s="8">
        <v>359</v>
      </c>
      <c r="G12" s="8">
        <v>62</v>
      </c>
      <c r="H12" s="8">
        <v>58</v>
      </c>
      <c r="I12" s="8">
        <v>85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15059</v>
      </c>
      <c r="D13" s="8">
        <v>3300</v>
      </c>
      <c r="E13" s="8">
        <v>4282</v>
      </c>
      <c r="F13" s="8">
        <v>5725</v>
      </c>
      <c r="G13" s="8">
        <v>369</v>
      </c>
      <c r="H13" s="8">
        <v>509</v>
      </c>
      <c r="I13" s="8">
        <v>874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87646</v>
      </c>
      <c r="D14" s="11">
        <v>494</v>
      </c>
      <c r="E14" s="11">
        <v>49023</v>
      </c>
      <c r="F14" s="11">
        <v>28033</v>
      </c>
      <c r="G14" s="11">
        <v>4767</v>
      </c>
      <c r="H14" s="11">
        <v>1993</v>
      </c>
      <c r="I14" s="11">
        <v>3336</v>
      </c>
    </row>
    <row r="15" spans="1:14" ht="11.65" customHeight="1" x14ac:dyDescent="0.2">
      <c r="A15" s="21" t="s">
        <v>155</v>
      </c>
      <c r="B15" s="10" t="s">
        <v>12</v>
      </c>
      <c r="C15" s="8">
        <v>64361</v>
      </c>
      <c r="D15" s="8">
        <v>311</v>
      </c>
      <c r="E15" s="8">
        <v>40615</v>
      </c>
      <c r="F15" s="8">
        <v>16298</v>
      </c>
      <c r="G15" s="8">
        <v>3809</v>
      </c>
      <c r="H15" s="8">
        <v>1283</v>
      </c>
      <c r="I15" s="8">
        <v>2045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1345</v>
      </c>
      <c r="D16" s="8">
        <v>8</v>
      </c>
      <c r="E16" s="8">
        <v>638</v>
      </c>
      <c r="F16" s="8">
        <v>479</v>
      </c>
      <c r="G16" s="8">
        <v>100</v>
      </c>
      <c r="H16" s="8">
        <v>38</v>
      </c>
      <c r="I16" s="8">
        <v>82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21940</v>
      </c>
      <c r="D17" s="13">
        <v>175</v>
      </c>
      <c r="E17" s="13">
        <v>7770</v>
      </c>
      <c r="F17" s="13">
        <v>11256</v>
      </c>
      <c r="G17" s="13">
        <v>858</v>
      </c>
      <c r="H17" s="13">
        <v>672</v>
      </c>
      <c r="I17" s="13">
        <v>1209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9585</v>
      </c>
      <c r="D6" s="11">
        <v>884</v>
      </c>
      <c r="E6" s="11">
        <v>4978</v>
      </c>
      <c r="F6" s="11">
        <v>2457</v>
      </c>
      <c r="G6" s="11">
        <v>595</v>
      </c>
      <c r="H6" s="11">
        <v>348</v>
      </c>
      <c r="I6" s="11">
        <v>323</v>
      </c>
    </row>
    <row r="7" spans="1:14" ht="11.65" customHeight="1" x14ac:dyDescent="0.2">
      <c r="A7" s="21" t="s">
        <v>155</v>
      </c>
      <c r="B7" s="10" t="s">
        <v>12</v>
      </c>
      <c r="C7" s="8">
        <v>5901</v>
      </c>
      <c r="D7" s="8">
        <v>383</v>
      </c>
      <c r="E7" s="8">
        <v>3306</v>
      </c>
      <c r="F7" s="8">
        <v>1428</v>
      </c>
      <c r="G7" s="8">
        <v>393</v>
      </c>
      <c r="H7" s="8">
        <v>210</v>
      </c>
      <c r="I7" s="8">
        <v>181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233</v>
      </c>
      <c r="D8" s="8">
        <v>32</v>
      </c>
      <c r="E8" s="8">
        <v>118</v>
      </c>
      <c r="F8" s="8">
        <v>50</v>
      </c>
      <c r="G8" s="8">
        <v>13</v>
      </c>
      <c r="H8" s="8">
        <v>5</v>
      </c>
      <c r="I8" s="8">
        <v>15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3451</v>
      </c>
      <c r="D9" s="8">
        <v>469</v>
      </c>
      <c r="E9" s="8">
        <v>1554</v>
      </c>
      <c r="F9" s="8">
        <v>979</v>
      </c>
      <c r="G9" s="8">
        <v>189</v>
      </c>
      <c r="H9" s="8">
        <v>133</v>
      </c>
      <c r="I9" s="8">
        <v>127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4108</v>
      </c>
      <c r="D10" s="11">
        <v>848</v>
      </c>
      <c r="E10" s="11">
        <v>1967</v>
      </c>
      <c r="F10" s="11">
        <v>852</v>
      </c>
      <c r="G10" s="11">
        <v>149</v>
      </c>
      <c r="H10" s="11">
        <v>153</v>
      </c>
      <c r="I10" s="11">
        <v>139</v>
      </c>
    </row>
    <row r="11" spans="1:14" ht="11.65" customHeight="1" x14ac:dyDescent="0.2">
      <c r="A11" s="21" t="s">
        <v>155</v>
      </c>
      <c r="B11" s="10" t="s">
        <v>12</v>
      </c>
      <c r="C11" s="8">
        <v>2599</v>
      </c>
      <c r="D11" s="8">
        <v>364</v>
      </c>
      <c r="E11" s="8">
        <v>1430</v>
      </c>
      <c r="F11" s="8">
        <v>537</v>
      </c>
      <c r="G11" s="8">
        <v>95</v>
      </c>
      <c r="H11" s="8">
        <v>88</v>
      </c>
      <c r="I11" s="8">
        <v>85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112</v>
      </c>
      <c r="D12" s="8">
        <v>29</v>
      </c>
      <c r="E12" s="8">
        <v>53</v>
      </c>
      <c r="F12" s="8">
        <v>16</v>
      </c>
      <c r="G12" s="8">
        <v>2</v>
      </c>
      <c r="H12" s="8">
        <v>4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1397</v>
      </c>
      <c r="D13" s="8">
        <v>455</v>
      </c>
      <c r="E13" s="8">
        <v>484</v>
      </c>
      <c r="F13" s="8">
        <v>299</v>
      </c>
      <c r="G13" s="8">
        <v>52</v>
      </c>
      <c r="H13" s="8">
        <v>61</v>
      </c>
      <c r="I13" s="8">
        <v>46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5477</v>
      </c>
      <c r="D14" s="11">
        <v>36</v>
      </c>
      <c r="E14" s="11">
        <v>3011</v>
      </c>
      <c r="F14" s="11">
        <v>1605</v>
      </c>
      <c r="G14" s="11">
        <v>446</v>
      </c>
      <c r="H14" s="11">
        <v>195</v>
      </c>
      <c r="I14" s="11">
        <v>184</v>
      </c>
    </row>
    <row r="15" spans="1:14" ht="11.65" customHeight="1" x14ac:dyDescent="0.2">
      <c r="A15" s="21" t="s">
        <v>155</v>
      </c>
      <c r="B15" s="10" t="s">
        <v>12</v>
      </c>
      <c r="C15" s="8">
        <v>3302</v>
      </c>
      <c r="D15" s="8">
        <v>19</v>
      </c>
      <c r="E15" s="8">
        <v>1876</v>
      </c>
      <c r="F15" s="8">
        <v>891</v>
      </c>
      <c r="G15" s="8">
        <v>298</v>
      </c>
      <c r="H15" s="8">
        <v>122</v>
      </c>
      <c r="I15" s="8">
        <v>96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121</v>
      </c>
      <c r="D16" s="8">
        <v>3</v>
      </c>
      <c r="E16" s="8">
        <v>65</v>
      </c>
      <c r="F16" s="8">
        <v>34</v>
      </c>
      <c r="G16" s="8">
        <v>11</v>
      </c>
      <c r="H16" s="8">
        <v>1</v>
      </c>
      <c r="I16" s="8">
        <v>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2054</v>
      </c>
      <c r="D17" s="13">
        <v>14</v>
      </c>
      <c r="E17" s="13">
        <v>1070</v>
      </c>
      <c r="F17" s="13">
        <v>680</v>
      </c>
      <c r="G17" s="13">
        <v>137</v>
      </c>
      <c r="H17" s="13">
        <v>72</v>
      </c>
      <c r="I17" s="13">
        <v>81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46502</v>
      </c>
      <c r="D6" s="11">
        <v>3712</v>
      </c>
      <c r="E6" s="11">
        <v>22349</v>
      </c>
      <c r="F6" s="11">
        <v>14597</v>
      </c>
      <c r="G6" s="11">
        <v>2713</v>
      </c>
      <c r="H6" s="11">
        <v>1451</v>
      </c>
      <c r="I6" s="11">
        <v>1680</v>
      </c>
    </row>
    <row r="7" spans="1:14" ht="11.65" customHeight="1" x14ac:dyDescent="0.2">
      <c r="A7" s="21" t="s">
        <v>155</v>
      </c>
      <c r="B7" s="10" t="s">
        <v>12</v>
      </c>
      <c r="C7" s="8">
        <v>29673</v>
      </c>
      <c r="D7" s="8">
        <v>1679</v>
      </c>
      <c r="E7" s="8">
        <v>16502</v>
      </c>
      <c r="F7" s="8">
        <v>7956</v>
      </c>
      <c r="G7" s="8">
        <v>1820</v>
      </c>
      <c r="H7" s="8">
        <v>756</v>
      </c>
      <c r="I7" s="8">
        <v>960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861</v>
      </c>
      <c r="D8" s="8">
        <v>93</v>
      </c>
      <c r="E8" s="8">
        <v>381</v>
      </c>
      <c r="F8" s="8">
        <v>255</v>
      </c>
      <c r="G8" s="8">
        <v>49</v>
      </c>
      <c r="H8" s="8">
        <v>28</v>
      </c>
      <c r="I8" s="8">
        <v>55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15968</v>
      </c>
      <c r="D9" s="8">
        <v>1940</v>
      </c>
      <c r="E9" s="8">
        <v>5466</v>
      </c>
      <c r="F9" s="8">
        <v>6386</v>
      </c>
      <c r="G9" s="8">
        <v>844</v>
      </c>
      <c r="H9" s="8">
        <v>667</v>
      </c>
      <c r="I9" s="8">
        <v>665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20625</v>
      </c>
      <c r="D10" s="11">
        <v>3596</v>
      </c>
      <c r="E10" s="11">
        <v>9411</v>
      </c>
      <c r="F10" s="11">
        <v>5469</v>
      </c>
      <c r="G10" s="11">
        <v>736</v>
      </c>
      <c r="H10" s="11">
        <v>626</v>
      </c>
      <c r="I10" s="11">
        <v>787</v>
      </c>
    </row>
    <row r="11" spans="1:14" ht="11.65" customHeight="1" x14ac:dyDescent="0.2">
      <c r="A11" s="21" t="s">
        <v>155</v>
      </c>
      <c r="B11" s="10" t="s">
        <v>12</v>
      </c>
      <c r="C11" s="8">
        <v>13929</v>
      </c>
      <c r="D11" s="8">
        <v>1618</v>
      </c>
      <c r="E11" s="8">
        <v>7510</v>
      </c>
      <c r="F11" s="8">
        <v>3422</v>
      </c>
      <c r="G11" s="8">
        <v>551</v>
      </c>
      <c r="H11" s="8">
        <v>365</v>
      </c>
      <c r="I11" s="8">
        <v>463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422</v>
      </c>
      <c r="D12" s="8">
        <v>84</v>
      </c>
      <c r="E12" s="8">
        <v>176</v>
      </c>
      <c r="F12" s="8">
        <v>103</v>
      </c>
      <c r="G12" s="8">
        <v>21</v>
      </c>
      <c r="H12" s="8">
        <v>13</v>
      </c>
      <c r="I12" s="8">
        <v>25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6274</v>
      </c>
      <c r="D13" s="8">
        <v>1894</v>
      </c>
      <c r="E13" s="8">
        <v>1725</v>
      </c>
      <c r="F13" s="8">
        <v>1944</v>
      </c>
      <c r="G13" s="8">
        <v>164</v>
      </c>
      <c r="H13" s="8">
        <v>248</v>
      </c>
      <c r="I13" s="8">
        <v>299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25877</v>
      </c>
      <c r="D14" s="11">
        <v>116</v>
      </c>
      <c r="E14" s="11">
        <v>12938</v>
      </c>
      <c r="F14" s="11">
        <v>9128</v>
      </c>
      <c r="G14" s="11">
        <v>1977</v>
      </c>
      <c r="H14" s="11">
        <v>825</v>
      </c>
      <c r="I14" s="11">
        <v>893</v>
      </c>
    </row>
    <row r="15" spans="1:14" ht="11.65" customHeight="1" x14ac:dyDescent="0.2">
      <c r="A15" s="21" t="s">
        <v>155</v>
      </c>
      <c r="B15" s="10" t="s">
        <v>12</v>
      </c>
      <c r="C15" s="8">
        <v>15744</v>
      </c>
      <c r="D15" s="8">
        <v>61</v>
      </c>
      <c r="E15" s="8">
        <v>8992</v>
      </c>
      <c r="F15" s="8">
        <v>4534</v>
      </c>
      <c r="G15" s="8">
        <v>1269</v>
      </c>
      <c r="H15" s="8">
        <v>391</v>
      </c>
      <c r="I15" s="8">
        <v>497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439</v>
      </c>
      <c r="D16" s="8">
        <v>9</v>
      </c>
      <c r="E16" s="8">
        <v>205</v>
      </c>
      <c r="F16" s="8">
        <v>152</v>
      </c>
      <c r="G16" s="8">
        <v>28</v>
      </c>
      <c r="H16" s="8">
        <v>15</v>
      </c>
      <c r="I16" s="8">
        <v>30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9694</v>
      </c>
      <c r="D17" s="13">
        <v>46</v>
      </c>
      <c r="E17" s="13">
        <v>3741</v>
      </c>
      <c r="F17" s="13">
        <v>4442</v>
      </c>
      <c r="G17" s="13">
        <v>680</v>
      </c>
      <c r="H17" s="13">
        <v>419</v>
      </c>
      <c r="I17" s="13">
        <v>366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109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25343</v>
      </c>
      <c r="D6" s="11">
        <v>2439</v>
      </c>
      <c r="E6" s="11">
        <v>12049</v>
      </c>
      <c r="F6" s="11">
        <v>7440</v>
      </c>
      <c r="G6" s="11">
        <v>1753</v>
      </c>
      <c r="H6" s="11">
        <v>814</v>
      </c>
      <c r="I6" s="11">
        <v>848</v>
      </c>
    </row>
    <row r="7" spans="1:14" ht="11.65" customHeight="1" x14ac:dyDescent="0.2">
      <c r="A7" s="21" t="s">
        <v>155</v>
      </c>
      <c r="B7" s="10" t="s">
        <v>12</v>
      </c>
      <c r="C7" s="8">
        <v>17235</v>
      </c>
      <c r="D7" s="8">
        <v>1208</v>
      </c>
      <c r="E7" s="8">
        <v>8903</v>
      </c>
      <c r="F7" s="8">
        <v>4778</v>
      </c>
      <c r="G7" s="8">
        <v>1306</v>
      </c>
      <c r="H7" s="8">
        <v>540</v>
      </c>
      <c r="I7" s="8">
        <v>500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535</v>
      </c>
      <c r="D8" s="8">
        <v>57</v>
      </c>
      <c r="E8" s="8">
        <v>267</v>
      </c>
      <c r="F8" s="8">
        <v>138</v>
      </c>
      <c r="G8" s="8">
        <v>30</v>
      </c>
      <c r="H8" s="8">
        <v>17</v>
      </c>
      <c r="I8" s="8">
        <v>26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7573</v>
      </c>
      <c r="D9" s="8">
        <v>1174</v>
      </c>
      <c r="E9" s="8">
        <v>2879</v>
      </c>
      <c r="F9" s="8">
        <v>2524</v>
      </c>
      <c r="G9" s="8">
        <v>417</v>
      </c>
      <c r="H9" s="8">
        <v>257</v>
      </c>
      <c r="I9" s="8">
        <v>322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11083</v>
      </c>
      <c r="D10" s="11">
        <v>2403</v>
      </c>
      <c r="E10" s="11">
        <v>4818</v>
      </c>
      <c r="F10" s="11">
        <v>2691</v>
      </c>
      <c r="G10" s="11">
        <v>441</v>
      </c>
      <c r="H10" s="11">
        <v>362</v>
      </c>
      <c r="I10" s="11">
        <v>368</v>
      </c>
    </row>
    <row r="11" spans="1:14" ht="11.65" customHeight="1" x14ac:dyDescent="0.2">
      <c r="A11" s="21" t="s">
        <v>155</v>
      </c>
      <c r="B11" s="10" t="s">
        <v>12</v>
      </c>
      <c r="C11" s="8">
        <v>7893</v>
      </c>
      <c r="D11" s="8">
        <v>1185</v>
      </c>
      <c r="E11" s="8">
        <v>3979</v>
      </c>
      <c r="F11" s="8">
        <v>1894</v>
      </c>
      <c r="G11" s="8">
        <v>353</v>
      </c>
      <c r="H11" s="8">
        <v>255</v>
      </c>
      <c r="I11" s="8">
        <v>227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245</v>
      </c>
      <c r="D12" s="8">
        <v>57</v>
      </c>
      <c r="E12" s="8">
        <v>109</v>
      </c>
      <c r="F12" s="8">
        <v>46</v>
      </c>
      <c r="G12" s="8">
        <v>9</v>
      </c>
      <c r="H12" s="8">
        <v>10</v>
      </c>
      <c r="I12" s="8">
        <v>14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2945</v>
      </c>
      <c r="D13" s="8">
        <v>1161</v>
      </c>
      <c r="E13" s="8">
        <v>730</v>
      </c>
      <c r="F13" s="8">
        <v>751</v>
      </c>
      <c r="G13" s="8">
        <v>79</v>
      </c>
      <c r="H13" s="8">
        <v>97</v>
      </c>
      <c r="I13" s="8">
        <v>127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14260</v>
      </c>
      <c r="D14" s="11">
        <v>36</v>
      </c>
      <c r="E14" s="11">
        <v>7231</v>
      </c>
      <c r="F14" s="11">
        <v>4749</v>
      </c>
      <c r="G14" s="11">
        <v>1312</v>
      </c>
      <c r="H14" s="11">
        <v>452</v>
      </c>
      <c r="I14" s="11">
        <v>480</v>
      </c>
    </row>
    <row r="15" spans="1:14" ht="11.65" customHeight="1" x14ac:dyDescent="0.2">
      <c r="A15" s="21" t="s">
        <v>155</v>
      </c>
      <c r="B15" s="10" t="s">
        <v>12</v>
      </c>
      <c r="C15" s="8">
        <v>9342</v>
      </c>
      <c r="D15" s="8">
        <v>23</v>
      </c>
      <c r="E15" s="8">
        <v>4924</v>
      </c>
      <c r="F15" s="8">
        <v>2884</v>
      </c>
      <c r="G15" s="8">
        <v>953</v>
      </c>
      <c r="H15" s="8">
        <v>285</v>
      </c>
      <c r="I15" s="8">
        <v>273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290</v>
      </c>
      <c r="D16" s="8" t="s">
        <v>20</v>
      </c>
      <c r="E16" s="8">
        <v>158</v>
      </c>
      <c r="F16" s="8">
        <v>92</v>
      </c>
      <c r="G16" s="8">
        <v>21</v>
      </c>
      <c r="H16" s="8">
        <v>7</v>
      </c>
      <c r="I16" s="8">
        <v>12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4628</v>
      </c>
      <c r="D17" s="13">
        <v>13</v>
      </c>
      <c r="E17" s="13">
        <v>2149</v>
      </c>
      <c r="F17" s="13">
        <v>1773</v>
      </c>
      <c r="G17" s="13">
        <v>338</v>
      </c>
      <c r="H17" s="13">
        <v>160</v>
      </c>
      <c r="I17" s="13">
        <v>195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55956</v>
      </c>
      <c r="D6" s="11">
        <v>4446</v>
      </c>
      <c r="E6" s="11">
        <v>29485</v>
      </c>
      <c r="F6" s="11">
        <v>15375</v>
      </c>
      <c r="G6" s="11">
        <v>3180</v>
      </c>
      <c r="H6" s="11">
        <v>1586</v>
      </c>
      <c r="I6" s="11">
        <v>1884</v>
      </c>
    </row>
    <row r="7" spans="1:14" ht="11.65" customHeight="1" x14ac:dyDescent="0.2">
      <c r="A7" s="21" t="s">
        <v>155</v>
      </c>
      <c r="B7" s="10" t="s">
        <v>12</v>
      </c>
      <c r="C7" s="8">
        <v>40719</v>
      </c>
      <c r="D7" s="8">
        <v>2251</v>
      </c>
      <c r="E7" s="8">
        <v>24372</v>
      </c>
      <c r="F7" s="8">
        <v>9419</v>
      </c>
      <c r="G7" s="8">
        <v>2449</v>
      </c>
      <c r="H7" s="8">
        <v>1011</v>
      </c>
      <c r="I7" s="8">
        <v>1217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5669</v>
      </c>
      <c r="D8" s="8">
        <v>1036</v>
      </c>
      <c r="E8" s="8">
        <v>1911</v>
      </c>
      <c r="F8" s="8">
        <v>2092</v>
      </c>
      <c r="G8" s="8">
        <v>218</v>
      </c>
      <c r="H8" s="8">
        <v>187</v>
      </c>
      <c r="I8" s="8">
        <v>225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9568</v>
      </c>
      <c r="D9" s="8">
        <v>1159</v>
      </c>
      <c r="E9" s="8">
        <v>3202</v>
      </c>
      <c r="F9" s="8">
        <v>3864</v>
      </c>
      <c r="G9" s="8">
        <v>513</v>
      </c>
      <c r="H9" s="8">
        <v>388</v>
      </c>
      <c r="I9" s="8">
        <v>442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24516</v>
      </c>
      <c r="D10" s="11">
        <v>4328</v>
      </c>
      <c r="E10" s="11">
        <v>11799</v>
      </c>
      <c r="F10" s="11">
        <v>5936</v>
      </c>
      <c r="G10" s="11">
        <v>933</v>
      </c>
      <c r="H10" s="11">
        <v>700</v>
      </c>
      <c r="I10" s="11">
        <v>820</v>
      </c>
    </row>
    <row r="11" spans="1:14" ht="11.65" customHeight="1" x14ac:dyDescent="0.2">
      <c r="A11" s="21" t="s">
        <v>155</v>
      </c>
      <c r="B11" s="10" t="s">
        <v>12</v>
      </c>
      <c r="C11" s="8">
        <v>18250</v>
      </c>
      <c r="D11" s="8">
        <v>2187</v>
      </c>
      <c r="E11" s="8">
        <v>10218</v>
      </c>
      <c r="F11" s="8">
        <v>4071</v>
      </c>
      <c r="G11" s="8">
        <v>758</v>
      </c>
      <c r="H11" s="8">
        <v>468</v>
      </c>
      <c r="I11" s="8">
        <v>548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2713</v>
      </c>
      <c r="D12" s="8">
        <v>1012</v>
      </c>
      <c r="E12" s="8">
        <v>672</v>
      </c>
      <c r="F12" s="8">
        <v>768</v>
      </c>
      <c r="G12" s="8">
        <v>64</v>
      </c>
      <c r="H12" s="8">
        <v>85</v>
      </c>
      <c r="I12" s="8">
        <v>112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3553</v>
      </c>
      <c r="D13" s="8">
        <v>1129</v>
      </c>
      <c r="E13" s="8">
        <v>909</v>
      </c>
      <c r="F13" s="8">
        <v>1097</v>
      </c>
      <c r="G13" s="8">
        <v>111</v>
      </c>
      <c r="H13" s="8">
        <v>147</v>
      </c>
      <c r="I13" s="8">
        <v>160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31440</v>
      </c>
      <c r="D14" s="11">
        <v>118</v>
      </c>
      <c r="E14" s="11">
        <v>17686</v>
      </c>
      <c r="F14" s="11">
        <v>9439</v>
      </c>
      <c r="G14" s="11">
        <v>2247</v>
      </c>
      <c r="H14" s="11">
        <v>886</v>
      </c>
      <c r="I14" s="11">
        <v>1064</v>
      </c>
    </row>
    <row r="15" spans="1:14" ht="11.65" customHeight="1" x14ac:dyDescent="0.2">
      <c r="A15" s="21" t="s">
        <v>155</v>
      </c>
      <c r="B15" s="10" t="s">
        <v>12</v>
      </c>
      <c r="C15" s="8">
        <v>22469</v>
      </c>
      <c r="D15" s="8">
        <v>64</v>
      </c>
      <c r="E15" s="8">
        <v>14154</v>
      </c>
      <c r="F15" s="8">
        <v>5348</v>
      </c>
      <c r="G15" s="8">
        <v>1691</v>
      </c>
      <c r="H15" s="8">
        <v>543</v>
      </c>
      <c r="I15" s="8">
        <v>669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2956</v>
      </c>
      <c r="D16" s="8">
        <v>24</v>
      </c>
      <c r="E16" s="8">
        <v>1239</v>
      </c>
      <c r="F16" s="8">
        <v>1324</v>
      </c>
      <c r="G16" s="8">
        <v>154</v>
      </c>
      <c r="H16" s="8">
        <v>102</v>
      </c>
      <c r="I16" s="8">
        <v>113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6015</v>
      </c>
      <c r="D17" s="13">
        <v>30</v>
      </c>
      <c r="E17" s="13">
        <v>2293</v>
      </c>
      <c r="F17" s="13">
        <v>2767</v>
      </c>
      <c r="G17" s="13">
        <v>402</v>
      </c>
      <c r="H17" s="13">
        <v>241</v>
      </c>
      <c r="I17" s="13">
        <v>282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18589</v>
      </c>
      <c r="D6" s="11">
        <v>1549</v>
      </c>
      <c r="E6" s="11">
        <v>9605</v>
      </c>
      <c r="F6" s="11">
        <v>5124</v>
      </c>
      <c r="G6" s="11">
        <v>1010</v>
      </c>
      <c r="H6" s="11">
        <v>595</v>
      </c>
      <c r="I6" s="11">
        <v>706</v>
      </c>
    </row>
    <row r="7" spans="1:14" ht="11.65" customHeight="1" x14ac:dyDescent="0.2">
      <c r="A7" s="21" t="s">
        <v>155</v>
      </c>
      <c r="B7" s="10" t="s">
        <v>12</v>
      </c>
      <c r="C7" s="8">
        <v>10947</v>
      </c>
      <c r="D7" s="8">
        <v>511</v>
      </c>
      <c r="E7" s="8">
        <v>6866</v>
      </c>
      <c r="F7" s="8">
        <v>2311</v>
      </c>
      <c r="G7" s="8">
        <v>636</v>
      </c>
      <c r="H7" s="8">
        <v>266</v>
      </c>
      <c r="I7" s="8">
        <v>357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504</v>
      </c>
      <c r="D8" s="8">
        <v>35</v>
      </c>
      <c r="E8" s="8">
        <v>287</v>
      </c>
      <c r="F8" s="8">
        <v>107</v>
      </c>
      <c r="G8" s="8">
        <v>37</v>
      </c>
      <c r="H8" s="8">
        <v>19</v>
      </c>
      <c r="I8" s="8">
        <v>19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7138</v>
      </c>
      <c r="D9" s="8">
        <v>1003</v>
      </c>
      <c r="E9" s="8">
        <v>2452</v>
      </c>
      <c r="F9" s="8">
        <v>2706</v>
      </c>
      <c r="G9" s="8">
        <v>337</v>
      </c>
      <c r="H9" s="8">
        <v>310</v>
      </c>
      <c r="I9" s="8">
        <v>330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8257</v>
      </c>
      <c r="D10" s="11">
        <v>1507</v>
      </c>
      <c r="E10" s="11">
        <v>4244</v>
      </c>
      <c r="F10" s="11">
        <v>1666</v>
      </c>
      <c r="G10" s="11">
        <v>290</v>
      </c>
      <c r="H10" s="11">
        <v>234</v>
      </c>
      <c r="I10" s="11">
        <v>316</v>
      </c>
    </row>
    <row r="11" spans="1:14" ht="11.65" customHeight="1" x14ac:dyDescent="0.2">
      <c r="A11" s="21" t="s">
        <v>155</v>
      </c>
      <c r="B11" s="10" t="s">
        <v>12</v>
      </c>
      <c r="C11" s="8">
        <v>5301</v>
      </c>
      <c r="D11" s="8">
        <v>491</v>
      </c>
      <c r="E11" s="8">
        <v>3451</v>
      </c>
      <c r="F11" s="8">
        <v>880</v>
      </c>
      <c r="G11" s="8">
        <v>196</v>
      </c>
      <c r="H11" s="8">
        <v>104</v>
      </c>
      <c r="I11" s="8">
        <v>179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231</v>
      </c>
      <c r="D12" s="8">
        <v>34</v>
      </c>
      <c r="E12" s="8">
        <v>140</v>
      </c>
      <c r="F12" s="8">
        <v>34</v>
      </c>
      <c r="G12" s="8">
        <v>10</v>
      </c>
      <c r="H12" s="8">
        <v>7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2725</v>
      </c>
      <c r="D13" s="8">
        <v>982</v>
      </c>
      <c r="E13" s="8">
        <v>653</v>
      </c>
      <c r="F13" s="8">
        <v>752</v>
      </c>
      <c r="G13" s="8">
        <v>84</v>
      </c>
      <c r="H13" s="8">
        <v>123</v>
      </c>
      <c r="I13" s="8">
        <v>131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10332</v>
      </c>
      <c r="D14" s="11">
        <v>42</v>
      </c>
      <c r="E14" s="11">
        <v>5361</v>
      </c>
      <c r="F14" s="11">
        <v>3458</v>
      </c>
      <c r="G14" s="11">
        <v>720</v>
      </c>
      <c r="H14" s="11">
        <v>361</v>
      </c>
      <c r="I14" s="11">
        <v>390</v>
      </c>
    </row>
    <row r="15" spans="1:14" ht="11.65" customHeight="1" x14ac:dyDescent="0.2">
      <c r="A15" s="21" t="s">
        <v>155</v>
      </c>
      <c r="B15" s="10" t="s">
        <v>12</v>
      </c>
      <c r="C15" s="8">
        <v>5646</v>
      </c>
      <c r="D15" s="8">
        <v>20</v>
      </c>
      <c r="E15" s="8">
        <v>3415</v>
      </c>
      <c r="F15" s="8">
        <v>1431</v>
      </c>
      <c r="G15" s="8">
        <v>440</v>
      </c>
      <c r="H15" s="8">
        <v>162</v>
      </c>
      <c r="I15" s="8">
        <v>178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273</v>
      </c>
      <c r="D16" s="8">
        <v>1</v>
      </c>
      <c r="E16" s="8">
        <v>147</v>
      </c>
      <c r="F16" s="8">
        <v>73</v>
      </c>
      <c r="G16" s="8">
        <v>27</v>
      </c>
      <c r="H16" s="8">
        <v>12</v>
      </c>
      <c r="I16" s="8">
        <v>13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4413</v>
      </c>
      <c r="D17" s="13">
        <v>21</v>
      </c>
      <c r="E17" s="13">
        <v>1799</v>
      </c>
      <c r="F17" s="13">
        <v>1954</v>
      </c>
      <c r="G17" s="13">
        <v>253</v>
      </c>
      <c r="H17" s="13">
        <v>187</v>
      </c>
      <c r="I17" s="13">
        <v>199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21700</v>
      </c>
      <c r="D6" s="11">
        <v>1908</v>
      </c>
      <c r="E6" s="11">
        <v>10187</v>
      </c>
      <c r="F6" s="11">
        <v>6675</v>
      </c>
      <c r="G6" s="11">
        <v>1481</v>
      </c>
      <c r="H6" s="11">
        <v>760</v>
      </c>
      <c r="I6" s="11">
        <v>689</v>
      </c>
    </row>
    <row r="7" spans="1:14" ht="11.65" customHeight="1" x14ac:dyDescent="0.2">
      <c r="A7" s="21" t="s">
        <v>155</v>
      </c>
      <c r="B7" s="10" t="s">
        <v>12</v>
      </c>
      <c r="C7" s="8">
        <v>14413</v>
      </c>
      <c r="D7" s="8">
        <v>876</v>
      </c>
      <c r="E7" s="8">
        <v>7477</v>
      </c>
      <c r="F7" s="8">
        <v>4117</v>
      </c>
      <c r="G7" s="8">
        <v>1030</v>
      </c>
      <c r="H7" s="8">
        <v>471</v>
      </c>
      <c r="I7" s="8">
        <v>442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590</v>
      </c>
      <c r="D8" s="8">
        <v>59</v>
      </c>
      <c r="E8" s="8">
        <v>255</v>
      </c>
      <c r="F8" s="8">
        <v>188</v>
      </c>
      <c r="G8" s="8">
        <v>45</v>
      </c>
      <c r="H8" s="8">
        <v>27</v>
      </c>
      <c r="I8" s="8">
        <v>16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6697</v>
      </c>
      <c r="D9" s="8">
        <v>973</v>
      </c>
      <c r="E9" s="8">
        <v>2455</v>
      </c>
      <c r="F9" s="8">
        <v>2370</v>
      </c>
      <c r="G9" s="8">
        <v>406</v>
      </c>
      <c r="H9" s="8">
        <v>262</v>
      </c>
      <c r="I9" s="8">
        <v>231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9721</v>
      </c>
      <c r="D10" s="11">
        <v>1854</v>
      </c>
      <c r="E10" s="11">
        <v>4373</v>
      </c>
      <c r="F10" s="11">
        <v>2453</v>
      </c>
      <c r="G10" s="11">
        <v>386</v>
      </c>
      <c r="H10" s="11">
        <v>322</v>
      </c>
      <c r="I10" s="11">
        <v>333</v>
      </c>
    </row>
    <row r="11" spans="1:14" ht="11.65" customHeight="1" x14ac:dyDescent="0.2">
      <c r="A11" s="21" t="s">
        <v>155</v>
      </c>
      <c r="B11" s="10" t="s">
        <v>12</v>
      </c>
      <c r="C11" s="8">
        <v>6857</v>
      </c>
      <c r="D11" s="8">
        <v>846</v>
      </c>
      <c r="E11" s="8">
        <v>3610</v>
      </c>
      <c r="F11" s="8">
        <v>1649</v>
      </c>
      <c r="G11" s="8">
        <v>303</v>
      </c>
      <c r="H11" s="8">
        <v>215</v>
      </c>
      <c r="I11" s="8">
        <v>234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297</v>
      </c>
      <c r="D12" s="8">
        <v>57</v>
      </c>
      <c r="E12" s="8">
        <v>126</v>
      </c>
      <c r="F12" s="8">
        <v>76</v>
      </c>
      <c r="G12" s="8">
        <v>18</v>
      </c>
      <c r="H12" s="8">
        <v>14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2567</v>
      </c>
      <c r="D13" s="8">
        <v>951</v>
      </c>
      <c r="E13" s="8">
        <v>637</v>
      </c>
      <c r="F13" s="8">
        <v>728</v>
      </c>
      <c r="G13" s="8">
        <v>65</v>
      </c>
      <c r="H13" s="8">
        <v>93</v>
      </c>
      <c r="I13" s="8">
        <v>93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11979</v>
      </c>
      <c r="D14" s="11">
        <v>54</v>
      </c>
      <c r="E14" s="11">
        <v>5814</v>
      </c>
      <c r="F14" s="11">
        <v>4222</v>
      </c>
      <c r="G14" s="11">
        <v>1095</v>
      </c>
      <c r="H14" s="11">
        <v>438</v>
      </c>
      <c r="I14" s="11">
        <v>356</v>
      </c>
    </row>
    <row r="15" spans="1:14" ht="11.65" customHeight="1" x14ac:dyDescent="0.2">
      <c r="A15" s="21" t="s">
        <v>155</v>
      </c>
      <c r="B15" s="10" t="s">
        <v>12</v>
      </c>
      <c r="C15" s="8">
        <v>7556</v>
      </c>
      <c r="D15" s="8">
        <v>30</v>
      </c>
      <c r="E15" s="8">
        <v>3867</v>
      </c>
      <c r="F15" s="8">
        <v>2468</v>
      </c>
      <c r="G15" s="8">
        <v>727</v>
      </c>
      <c r="H15" s="8">
        <v>256</v>
      </c>
      <c r="I15" s="8">
        <v>208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293</v>
      </c>
      <c r="D16" s="8">
        <v>2</v>
      </c>
      <c r="E16" s="8">
        <v>129</v>
      </c>
      <c r="F16" s="8">
        <v>112</v>
      </c>
      <c r="G16" s="8">
        <v>27</v>
      </c>
      <c r="H16" s="8">
        <v>13</v>
      </c>
      <c r="I16" s="8">
        <v>10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4130</v>
      </c>
      <c r="D17" s="13">
        <v>22</v>
      </c>
      <c r="E17" s="13">
        <v>1818</v>
      </c>
      <c r="F17" s="13">
        <v>1642</v>
      </c>
      <c r="G17" s="13">
        <v>341</v>
      </c>
      <c r="H17" s="13">
        <v>169</v>
      </c>
      <c r="I17" s="13">
        <v>138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3530</v>
      </c>
      <c r="D6" s="11">
        <v>310</v>
      </c>
      <c r="E6" s="11">
        <v>1751</v>
      </c>
      <c r="F6" s="11">
        <v>969</v>
      </c>
      <c r="G6" s="11">
        <v>282</v>
      </c>
      <c r="H6" s="11">
        <v>117</v>
      </c>
      <c r="I6" s="11">
        <v>101</v>
      </c>
    </row>
    <row r="7" spans="1:14" ht="11.65" customHeight="1" x14ac:dyDescent="0.2">
      <c r="A7" s="21" t="s">
        <v>155</v>
      </c>
      <c r="B7" s="10" t="s">
        <v>12</v>
      </c>
      <c r="C7" s="8">
        <v>2441</v>
      </c>
      <c r="D7" s="8">
        <v>167</v>
      </c>
      <c r="E7" s="8">
        <v>1314</v>
      </c>
      <c r="F7" s="8">
        <v>616</v>
      </c>
      <c r="G7" s="8">
        <v>194</v>
      </c>
      <c r="H7" s="8">
        <v>86</v>
      </c>
      <c r="I7" s="8">
        <v>64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134</v>
      </c>
      <c r="D8" s="8">
        <v>16</v>
      </c>
      <c r="E8" s="8">
        <v>65</v>
      </c>
      <c r="F8" s="8">
        <v>36</v>
      </c>
      <c r="G8" s="8">
        <v>10</v>
      </c>
      <c r="H8" s="8">
        <v>4</v>
      </c>
      <c r="I8" s="8">
        <v>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955</v>
      </c>
      <c r="D9" s="8">
        <v>127</v>
      </c>
      <c r="E9" s="8">
        <v>372</v>
      </c>
      <c r="F9" s="8">
        <v>317</v>
      </c>
      <c r="G9" s="8">
        <v>78</v>
      </c>
      <c r="H9" s="8">
        <v>27</v>
      </c>
      <c r="I9" s="8">
        <v>34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1556</v>
      </c>
      <c r="D10" s="11">
        <v>300</v>
      </c>
      <c r="E10" s="11">
        <v>740</v>
      </c>
      <c r="F10" s="11">
        <v>326</v>
      </c>
      <c r="G10" s="11">
        <v>78</v>
      </c>
      <c r="H10" s="11">
        <v>59</v>
      </c>
      <c r="I10" s="11">
        <v>53</v>
      </c>
    </row>
    <row r="11" spans="1:14" ht="11.65" customHeight="1" x14ac:dyDescent="0.2">
      <c r="A11" s="21" t="s">
        <v>155</v>
      </c>
      <c r="B11" s="10" t="s">
        <v>12</v>
      </c>
      <c r="C11" s="8">
        <v>1122</v>
      </c>
      <c r="D11" s="8">
        <v>160</v>
      </c>
      <c r="E11" s="8">
        <v>611</v>
      </c>
      <c r="F11" s="8">
        <v>220</v>
      </c>
      <c r="G11" s="8">
        <v>55</v>
      </c>
      <c r="H11" s="8">
        <v>40</v>
      </c>
      <c r="I11" s="8">
        <v>36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74</v>
      </c>
      <c r="D12" s="8">
        <v>16</v>
      </c>
      <c r="E12" s="8">
        <v>33</v>
      </c>
      <c r="F12" s="8">
        <v>15</v>
      </c>
      <c r="G12" s="8">
        <v>6</v>
      </c>
      <c r="H12" s="8">
        <v>3</v>
      </c>
      <c r="I12" s="8">
        <v>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360</v>
      </c>
      <c r="D13" s="8">
        <v>124</v>
      </c>
      <c r="E13" s="8">
        <v>96</v>
      </c>
      <c r="F13" s="8">
        <v>91</v>
      </c>
      <c r="G13" s="8">
        <v>17</v>
      </c>
      <c r="H13" s="8">
        <v>16</v>
      </c>
      <c r="I13" s="8">
        <v>16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1974</v>
      </c>
      <c r="D14" s="11">
        <v>10</v>
      </c>
      <c r="E14" s="11">
        <v>1011</v>
      </c>
      <c r="F14" s="11">
        <v>643</v>
      </c>
      <c r="G14" s="11">
        <v>204</v>
      </c>
      <c r="H14" s="11">
        <v>58</v>
      </c>
      <c r="I14" s="11">
        <v>48</v>
      </c>
    </row>
    <row r="15" spans="1:14" ht="11.65" customHeight="1" x14ac:dyDescent="0.2">
      <c r="A15" s="21" t="s">
        <v>155</v>
      </c>
      <c r="B15" s="10" t="s">
        <v>12</v>
      </c>
      <c r="C15" s="8">
        <v>1319</v>
      </c>
      <c r="D15" s="8">
        <v>7</v>
      </c>
      <c r="E15" s="8">
        <v>703</v>
      </c>
      <c r="F15" s="8">
        <v>396</v>
      </c>
      <c r="G15" s="8">
        <v>139</v>
      </c>
      <c r="H15" s="8">
        <v>46</v>
      </c>
      <c r="I15" s="8">
        <v>28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60</v>
      </c>
      <c r="D16" s="8" t="s">
        <v>20</v>
      </c>
      <c r="E16" s="8">
        <v>32</v>
      </c>
      <c r="F16" s="8">
        <v>21</v>
      </c>
      <c r="G16" s="8">
        <v>4</v>
      </c>
      <c r="H16" s="8">
        <v>1</v>
      </c>
      <c r="I16" s="8">
        <v>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595</v>
      </c>
      <c r="D17" s="13">
        <v>3</v>
      </c>
      <c r="E17" s="13">
        <v>276</v>
      </c>
      <c r="F17" s="13">
        <v>226</v>
      </c>
      <c r="G17" s="13">
        <v>61</v>
      </c>
      <c r="H17" s="13">
        <v>11</v>
      </c>
      <c r="I17" s="13">
        <v>18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53904</v>
      </c>
      <c r="D6" s="11">
        <v>4050</v>
      </c>
      <c r="E6" s="11">
        <v>27134</v>
      </c>
      <c r="F6" s="11">
        <v>16588</v>
      </c>
      <c r="G6" s="11">
        <v>2929</v>
      </c>
      <c r="H6" s="11">
        <v>1507</v>
      </c>
      <c r="I6" s="11">
        <v>1696</v>
      </c>
    </row>
    <row r="7" spans="1:14" ht="11.65" customHeight="1" x14ac:dyDescent="0.2">
      <c r="A7" s="21" t="s">
        <v>155</v>
      </c>
      <c r="B7" s="10" t="s">
        <v>12</v>
      </c>
      <c r="C7" s="8">
        <v>34809</v>
      </c>
      <c r="D7" s="8">
        <v>1729</v>
      </c>
      <c r="E7" s="8">
        <v>19870</v>
      </c>
      <c r="F7" s="8">
        <v>9376</v>
      </c>
      <c r="G7" s="8">
        <v>2024</v>
      </c>
      <c r="H7" s="8">
        <v>838</v>
      </c>
      <c r="I7" s="8">
        <v>972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1144</v>
      </c>
      <c r="D8" s="8">
        <v>115</v>
      </c>
      <c r="E8" s="8">
        <v>539</v>
      </c>
      <c r="F8" s="8">
        <v>331</v>
      </c>
      <c r="G8" s="8">
        <v>67</v>
      </c>
      <c r="H8" s="8">
        <v>40</v>
      </c>
      <c r="I8" s="8">
        <v>52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17951</v>
      </c>
      <c r="D9" s="8">
        <v>2206</v>
      </c>
      <c r="E9" s="8">
        <v>6725</v>
      </c>
      <c r="F9" s="8">
        <v>6881</v>
      </c>
      <c r="G9" s="8">
        <v>838</v>
      </c>
      <c r="H9" s="8">
        <v>629</v>
      </c>
      <c r="I9" s="8">
        <v>672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23997</v>
      </c>
      <c r="D10" s="11">
        <v>3910</v>
      </c>
      <c r="E10" s="11">
        <v>11262</v>
      </c>
      <c r="F10" s="11">
        <v>6514</v>
      </c>
      <c r="G10" s="11">
        <v>818</v>
      </c>
      <c r="H10" s="11">
        <v>678</v>
      </c>
      <c r="I10" s="11">
        <v>815</v>
      </c>
    </row>
    <row r="11" spans="1:14" ht="11.65" customHeight="1" x14ac:dyDescent="0.2">
      <c r="A11" s="21" t="s">
        <v>155</v>
      </c>
      <c r="B11" s="10" t="s">
        <v>12</v>
      </c>
      <c r="C11" s="8">
        <v>16252</v>
      </c>
      <c r="D11" s="8">
        <v>1664</v>
      </c>
      <c r="E11" s="8">
        <v>8969</v>
      </c>
      <c r="F11" s="8">
        <v>4073</v>
      </c>
      <c r="G11" s="8">
        <v>624</v>
      </c>
      <c r="H11" s="8">
        <v>412</v>
      </c>
      <c r="I11" s="8">
        <v>510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564</v>
      </c>
      <c r="D12" s="8">
        <v>112</v>
      </c>
      <c r="E12" s="8">
        <v>227</v>
      </c>
      <c r="F12" s="8">
        <v>159</v>
      </c>
      <c r="G12" s="8">
        <v>15</v>
      </c>
      <c r="H12" s="8">
        <v>17</v>
      </c>
      <c r="I12" s="8">
        <v>34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7181</v>
      </c>
      <c r="D13" s="8">
        <v>2134</v>
      </c>
      <c r="E13" s="8">
        <v>2066</v>
      </c>
      <c r="F13" s="8">
        <v>2282</v>
      </c>
      <c r="G13" s="8">
        <v>179</v>
      </c>
      <c r="H13" s="8">
        <v>249</v>
      </c>
      <c r="I13" s="8">
        <v>271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29907</v>
      </c>
      <c r="D14" s="11">
        <v>140</v>
      </c>
      <c r="E14" s="11">
        <v>15872</v>
      </c>
      <c r="F14" s="11">
        <v>10074</v>
      </c>
      <c r="G14" s="11">
        <v>2111</v>
      </c>
      <c r="H14" s="11">
        <v>829</v>
      </c>
      <c r="I14" s="11">
        <v>881</v>
      </c>
    </row>
    <row r="15" spans="1:14" ht="11.65" customHeight="1" x14ac:dyDescent="0.2">
      <c r="A15" s="21" t="s">
        <v>155</v>
      </c>
      <c r="B15" s="10" t="s">
        <v>12</v>
      </c>
      <c r="C15" s="8">
        <v>18557</v>
      </c>
      <c r="D15" s="8">
        <v>65</v>
      </c>
      <c r="E15" s="8">
        <v>10901</v>
      </c>
      <c r="F15" s="8">
        <v>5303</v>
      </c>
      <c r="G15" s="8">
        <v>1400</v>
      </c>
      <c r="H15" s="8">
        <v>426</v>
      </c>
      <c r="I15" s="8">
        <v>462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580</v>
      </c>
      <c r="D16" s="8">
        <v>3</v>
      </c>
      <c r="E16" s="8">
        <v>312</v>
      </c>
      <c r="F16" s="8">
        <v>172</v>
      </c>
      <c r="G16" s="8">
        <v>52</v>
      </c>
      <c r="H16" s="8">
        <v>23</v>
      </c>
      <c r="I16" s="8">
        <v>18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10770</v>
      </c>
      <c r="D17" s="13">
        <v>72</v>
      </c>
      <c r="E17" s="13">
        <v>4659</v>
      </c>
      <c r="F17" s="13">
        <v>4599</v>
      </c>
      <c r="G17" s="13">
        <v>659</v>
      </c>
      <c r="H17" s="13">
        <v>380</v>
      </c>
      <c r="I17" s="13">
        <v>401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2369</v>
      </c>
      <c r="D6" s="11">
        <v>202</v>
      </c>
      <c r="E6" s="11">
        <v>1407</v>
      </c>
      <c r="F6" s="11">
        <v>477</v>
      </c>
      <c r="G6" s="11">
        <v>123</v>
      </c>
      <c r="H6" s="11">
        <v>74</v>
      </c>
      <c r="I6" s="11">
        <v>86</v>
      </c>
    </row>
    <row r="7" spans="1:14" ht="11.65" customHeight="1" x14ac:dyDescent="0.2">
      <c r="A7" s="21" t="s">
        <v>155</v>
      </c>
      <c r="B7" s="10" t="s">
        <v>12</v>
      </c>
      <c r="C7" s="8">
        <v>1762</v>
      </c>
      <c r="D7" s="8">
        <v>115</v>
      </c>
      <c r="E7" s="8">
        <v>1125</v>
      </c>
      <c r="F7" s="8">
        <v>313</v>
      </c>
      <c r="G7" s="8">
        <v>91</v>
      </c>
      <c r="H7" s="8">
        <v>54</v>
      </c>
      <c r="I7" s="8">
        <v>64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55</v>
      </c>
      <c r="D8" s="8">
        <v>6</v>
      </c>
      <c r="E8" s="8">
        <v>31</v>
      </c>
      <c r="F8" s="8">
        <v>10</v>
      </c>
      <c r="G8" s="8">
        <v>3</v>
      </c>
      <c r="H8" s="8">
        <v>1</v>
      </c>
      <c r="I8" s="8">
        <v>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552</v>
      </c>
      <c r="D9" s="8">
        <v>81</v>
      </c>
      <c r="E9" s="8">
        <v>251</v>
      </c>
      <c r="F9" s="8">
        <v>154</v>
      </c>
      <c r="G9" s="8">
        <v>29</v>
      </c>
      <c r="H9" s="8">
        <v>19</v>
      </c>
      <c r="I9" s="8">
        <v>18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1022</v>
      </c>
      <c r="D10" s="11">
        <v>194</v>
      </c>
      <c r="E10" s="11">
        <v>550</v>
      </c>
      <c r="F10" s="11">
        <v>168</v>
      </c>
      <c r="G10" s="11">
        <v>33</v>
      </c>
      <c r="H10" s="11">
        <v>39</v>
      </c>
      <c r="I10" s="11">
        <v>38</v>
      </c>
    </row>
    <row r="11" spans="1:14" ht="11.65" customHeight="1" x14ac:dyDescent="0.2">
      <c r="A11" s="21" t="s">
        <v>155</v>
      </c>
      <c r="B11" s="10" t="s">
        <v>12</v>
      </c>
      <c r="C11" s="8">
        <v>750</v>
      </c>
      <c r="D11" s="8">
        <v>109</v>
      </c>
      <c r="E11" s="8">
        <v>450</v>
      </c>
      <c r="F11" s="8">
        <v>116</v>
      </c>
      <c r="G11" s="8">
        <v>22</v>
      </c>
      <c r="H11" s="8">
        <v>26</v>
      </c>
      <c r="I11" s="8">
        <v>27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31</v>
      </c>
      <c r="D12" s="8">
        <v>6</v>
      </c>
      <c r="E12" s="8">
        <v>17</v>
      </c>
      <c r="F12" s="8">
        <v>3</v>
      </c>
      <c r="G12" s="8">
        <v>1</v>
      </c>
      <c r="H12" s="8">
        <v>1</v>
      </c>
      <c r="I12" s="8">
        <v>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241</v>
      </c>
      <c r="D13" s="8">
        <v>79</v>
      </c>
      <c r="E13" s="8">
        <v>83</v>
      </c>
      <c r="F13" s="8">
        <v>49</v>
      </c>
      <c r="G13" s="8">
        <v>10</v>
      </c>
      <c r="H13" s="8">
        <v>12</v>
      </c>
      <c r="I13" s="8">
        <v>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1347</v>
      </c>
      <c r="D14" s="11">
        <v>8</v>
      </c>
      <c r="E14" s="11">
        <v>857</v>
      </c>
      <c r="F14" s="11">
        <v>309</v>
      </c>
      <c r="G14" s="11">
        <v>90</v>
      </c>
      <c r="H14" s="11">
        <v>35</v>
      </c>
      <c r="I14" s="11">
        <v>48</v>
      </c>
    </row>
    <row r="15" spans="1:14" ht="11.65" customHeight="1" x14ac:dyDescent="0.2">
      <c r="A15" s="21" t="s">
        <v>155</v>
      </c>
      <c r="B15" s="10" t="s">
        <v>12</v>
      </c>
      <c r="C15" s="8">
        <v>1012</v>
      </c>
      <c r="D15" s="8">
        <v>6</v>
      </c>
      <c r="E15" s="8">
        <v>675</v>
      </c>
      <c r="F15" s="8">
        <v>197</v>
      </c>
      <c r="G15" s="8">
        <v>69</v>
      </c>
      <c r="H15" s="8">
        <v>28</v>
      </c>
      <c r="I15" s="8">
        <v>37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24</v>
      </c>
      <c r="D16" s="8" t="s">
        <v>20</v>
      </c>
      <c r="E16" s="8">
        <v>14</v>
      </c>
      <c r="F16" s="8">
        <v>7</v>
      </c>
      <c r="G16" s="8">
        <v>2</v>
      </c>
      <c r="H16" s="8" t="s">
        <v>20</v>
      </c>
      <c r="I16" s="8">
        <v>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311</v>
      </c>
      <c r="D17" s="13">
        <v>2</v>
      </c>
      <c r="E17" s="13">
        <v>168</v>
      </c>
      <c r="F17" s="13">
        <v>105</v>
      </c>
      <c r="G17" s="13">
        <v>19</v>
      </c>
      <c r="H17" s="13">
        <v>7</v>
      </c>
      <c r="I17" s="13">
        <v>10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184957</v>
      </c>
      <c r="D6" s="11">
        <v>16499</v>
      </c>
      <c r="E6" s="11">
        <v>94460</v>
      </c>
      <c r="F6" s="11">
        <v>50744</v>
      </c>
      <c r="G6" s="11">
        <v>10510</v>
      </c>
      <c r="H6" s="11">
        <v>4776</v>
      </c>
      <c r="I6" s="11">
        <v>7968</v>
      </c>
    </row>
    <row r="7" spans="1:14" ht="11.65" customHeight="1" x14ac:dyDescent="0.2">
      <c r="A7" s="21" t="s">
        <v>155</v>
      </c>
      <c r="B7" s="10" t="s">
        <v>12</v>
      </c>
      <c r="C7" s="8">
        <v>114675</v>
      </c>
      <c r="D7" s="8">
        <v>7517</v>
      </c>
      <c r="E7" s="8">
        <v>67060</v>
      </c>
      <c r="F7" s="8">
        <v>26045</v>
      </c>
      <c r="G7" s="8">
        <v>7320</v>
      </c>
      <c r="H7" s="8">
        <v>2365</v>
      </c>
      <c r="I7" s="8">
        <v>4368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4394</v>
      </c>
      <c r="D8" s="8">
        <v>542</v>
      </c>
      <c r="E8" s="8">
        <v>1997</v>
      </c>
      <c r="F8" s="8">
        <v>1038</v>
      </c>
      <c r="G8" s="8">
        <v>335</v>
      </c>
      <c r="H8" s="8">
        <v>150</v>
      </c>
      <c r="I8" s="8">
        <v>332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65888</v>
      </c>
      <c r="D9" s="8">
        <v>8440</v>
      </c>
      <c r="E9" s="8">
        <v>25403</v>
      </c>
      <c r="F9" s="8">
        <v>23661</v>
      </c>
      <c r="G9" s="8">
        <v>2855</v>
      </c>
      <c r="H9" s="8">
        <v>2261</v>
      </c>
      <c r="I9" s="8">
        <v>3268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80780</v>
      </c>
      <c r="D10" s="11">
        <v>15815</v>
      </c>
      <c r="E10" s="11">
        <v>34787</v>
      </c>
      <c r="F10" s="11">
        <v>20912</v>
      </c>
      <c r="G10" s="11">
        <v>3199</v>
      </c>
      <c r="H10" s="11">
        <v>2108</v>
      </c>
      <c r="I10" s="11">
        <v>3959</v>
      </c>
    </row>
    <row r="11" spans="1:14" ht="11.65" customHeight="1" x14ac:dyDescent="0.2">
      <c r="A11" s="21" t="s">
        <v>155</v>
      </c>
      <c r="B11" s="10" t="s">
        <v>12</v>
      </c>
      <c r="C11" s="8">
        <v>52381</v>
      </c>
      <c r="D11" s="8">
        <v>7178</v>
      </c>
      <c r="E11" s="8">
        <v>27305</v>
      </c>
      <c r="F11" s="8">
        <v>12326</v>
      </c>
      <c r="G11" s="8">
        <v>2349</v>
      </c>
      <c r="H11" s="8">
        <v>1049</v>
      </c>
      <c r="I11" s="8">
        <v>2174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2181</v>
      </c>
      <c r="D12" s="8">
        <v>514</v>
      </c>
      <c r="E12" s="8">
        <v>797</v>
      </c>
      <c r="F12" s="8">
        <v>482</v>
      </c>
      <c r="G12" s="8">
        <v>130</v>
      </c>
      <c r="H12" s="8">
        <v>65</v>
      </c>
      <c r="I12" s="8">
        <v>193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26218</v>
      </c>
      <c r="D13" s="8">
        <v>8123</v>
      </c>
      <c r="E13" s="8">
        <v>6685</v>
      </c>
      <c r="F13" s="8">
        <v>8104</v>
      </c>
      <c r="G13" s="8">
        <v>720</v>
      </c>
      <c r="H13" s="8">
        <v>994</v>
      </c>
      <c r="I13" s="8">
        <v>1592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104177</v>
      </c>
      <c r="D14" s="11">
        <v>684</v>
      </c>
      <c r="E14" s="11">
        <v>59673</v>
      </c>
      <c r="F14" s="11">
        <v>29832</v>
      </c>
      <c r="G14" s="11">
        <v>7311</v>
      </c>
      <c r="H14" s="11">
        <v>2668</v>
      </c>
      <c r="I14" s="11">
        <v>4009</v>
      </c>
    </row>
    <row r="15" spans="1:14" ht="11.65" customHeight="1" x14ac:dyDescent="0.2">
      <c r="A15" s="21" t="s">
        <v>155</v>
      </c>
      <c r="B15" s="10" t="s">
        <v>12</v>
      </c>
      <c r="C15" s="8">
        <v>62294</v>
      </c>
      <c r="D15" s="8">
        <v>339</v>
      </c>
      <c r="E15" s="8">
        <v>39755</v>
      </c>
      <c r="F15" s="8">
        <v>13719</v>
      </c>
      <c r="G15" s="8">
        <v>4971</v>
      </c>
      <c r="H15" s="8">
        <v>1316</v>
      </c>
      <c r="I15" s="8">
        <v>2194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2213</v>
      </c>
      <c r="D16" s="8">
        <v>28</v>
      </c>
      <c r="E16" s="8">
        <v>1200</v>
      </c>
      <c r="F16" s="8">
        <v>556</v>
      </c>
      <c r="G16" s="8">
        <v>205</v>
      </c>
      <c r="H16" s="8">
        <v>85</v>
      </c>
      <c r="I16" s="8">
        <v>139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39670</v>
      </c>
      <c r="D17" s="13">
        <v>317</v>
      </c>
      <c r="E17" s="13">
        <v>18718</v>
      </c>
      <c r="F17" s="13">
        <v>15557</v>
      </c>
      <c r="G17" s="13">
        <v>2135</v>
      </c>
      <c r="H17" s="13">
        <v>1267</v>
      </c>
      <c r="I17" s="13">
        <v>1676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18883</v>
      </c>
      <c r="D6" s="11">
        <v>1327</v>
      </c>
      <c r="E6" s="11">
        <v>9373</v>
      </c>
      <c r="F6" s="11">
        <v>5710</v>
      </c>
      <c r="G6" s="11">
        <v>1171</v>
      </c>
      <c r="H6" s="11">
        <v>546</v>
      </c>
      <c r="I6" s="11">
        <v>756</v>
      </c>
    </row>
    <row r="7" spans="1:14" ht="11.65" customHeight="1" x14ac:dyDescent="0.2">
      <c r="A7" s="21" t="s">
        <v>155</v>
      </c>
      <c r="B7" s="10" t="s">
        <v>12</v>
      </c>
      <c r="C7" s="8">
        <v>9909</v>
      </c>
      <c r="D7" s="8">
        <v>371</v>
      </c>
      <c r="E7" s="8">
        <v>5290</v>
      </c>
      <c r="F7" s="8">
        <v>2899</v>
      </c>
      <c r="G7" s="8">
        <v>722</v>
      </c>
      <c r="H7" s="8">
        <v>256</v>
      </c>
      <c r="I7" s="8">
        <v>371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641</v>
      </c>
      <c r="D8" s="8">
        <v>87</v>
      </c>
      <c r="E8" s="8">
        <v>274</v>
      </c>
      <c r="F8" s="8">
        <v>186</v>
      </c>
      <c r="G8" s="8">
        <v>43</v>
      </c>
      <c r="H8" s="8">
        <v>17</v>
      </c>
      <c r="I8" s="8">
        <v>34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8333</v>
      </c>
      <c r="D9" s="8">
        <v>869</v>
      </c>
      <c r="E9" s="8">
        <v>3809</v>
      </c>
      <c r="F9" s="8">
        <v>2625</v>
      </c>
      <c r="G9" s="8">
        <v>406</v>
      </c>
      <c r="H9" s="8">
        <v>273</v>
      </c>
      <c r="I9" s="8">
        <v>351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8143</v>
      </c>
      <c r="D10" s="11">
        <v>1263</v>
      </c>
      <c r="E10" s="11">
        <v>3786</v>
      </c>
      <c r="F10" s="11">
        <v>2077</v>
      </c>
      <c r="G10" s="11">
        <v>416</v>
      </c>
      <c r="H10" s="11">
        <v>254</v>
      </c>
      <c r="I10" s="11">
        <v>347</v>
      </c>
    </row>
    <row r="11" spans="1:14" ht="11.65" customHeight="1" x14ac:dyDescent="0.2">
      <c r="A11" s="21" t="s">
        <v>155</v>
      </c>
      <c r="B11" s="10" t="s">
        <v>12</v>
      </c>
      <c r="C11" s="8">
        <v>4809</v>
      </c>
      <c r="D11" s="8">
        <v>336</v>
      </c>
      <c r="E11" s="8">
        <v>2676</v>
      </c>
      <c r="F11" s="8">
        <v>1211</v>
      </c>
      <c r="G11" s="8">
        <v>283</v>
      </c>
      <c r="H11" s="8">
        <v>130</v>
      </c>
      <c r="I11" s="8">
        <v>173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332</v>
      </c>
      <c r="D12" s="8">
        <v>85</v>
      </c>
      <c r="E12" s="8">
        <v>123</v>
      </c>
      <c r="F12" s="8">
        <v>79</v>
      </c>
      <c r="G12" s="8">
        <v>20</v>
      </c>
      <c r="H12" s="8">
        <v>10</v>
      </c>
      <c r="I12" s="8">
        <v>15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3002</v>
      </c>
      <c r="D13" s="8">
        <v>842</v>
      </c>
      <c r="E13" s="8">
        <v>987</v>
      </c>
      <c r="F13" s="8">
        <v>787</v>
      </c>
      <c r="G13" s="8">
        <v>113</v>
      </c>
      <c r="H13" s="8">
        <v>114</v>
      </c>
      <c r="I13" s="8">
        <v>159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10740</v>
      </c>
      <c r="D14" s="11">
        <v>64</v>
      </c>
      <c r="E14" s="11">
        <v>5587</v>
      </c>
      <c r="F14" s="11">
        <v>3633</v>
      </c>
      <c r="G14" s="11">
        <v>755</v>
      </c>
      <c r="H14" s="11">
        <v>292</v>
      </c>
      <c r="I14" s="11">
        <v>409</v>
      </c>
    </row>
    <row r="15" spans="1:14" ht="11.65" customHeight="1" x14ac:dyDescent="0.2">
      <c r="A15" s="21" t="s">
        <v>155</v>
      </c>
      <c r="B15" s="10" t="s">
        <v>12</v>
      </c>
      <c r="C15" s="8">
        <v>5100</v>
      </c>
      <c r="D15" s="8">
        <v>35</v>
      </c>
      <c r="E15" s="8">
        <v>2614</v>
      </c>
      <c r="F15" s="8">
        <v>1688</v>
      </c>
      <c r="G15" s="8">
        <v>439</v>
      </c>
      <c r="H15" s="8">
        <v>126</v>
      </c>
      <c r="I15" s="8">
        <v>198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309</v>
      </c>
      <c r="D16" s="8">
        <v>2</v>
      </c>
      <c r="E16" s="8">
        <v>151</v>
      </c>
      <c r="F16" s="8">
        <v>107</v>
      </c>
      <c r="G16" s="8">
        <v>23</v>
      </c>
      <c r="H16" s="8">
        <v>7</v>
      </c>
      <c r="I16" s="8">
        <v>19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5331</v>
      </c>
      <c r="D17" s="13">
        <v>27</v>
      </c>
      <c r="E17" s="13">
        <v>2822</v>
      </c>
      <c r="F17" s="13">
        <v>1838</v>
      </c>
      <c r="G17" s="13">
        <v>293</v>
      </c>
      <c r="H17" s="13">
        <v>159</v>
      </c>
      <c r="I17" s="13">
        <v>192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43938</v>
      </c>
      <c r="D6" s="11">
        <v>4108</v>
      </c>
      <c r="E6" s="11">
        <v>21713</v>
      </c>
      <c r="F6" s="11">
        <v>12857</v>
      </c>
      <c r="G6" s="11">
        <v>2164</v>
      </c>
      <c r="H6" s="11">
        <v>1150</v>
      </c>
      <c r="I6" s="11">
        <v>1946</v>
      </c>
    </row>
    <row r="7" spans="1:14" ht="11.65" customHeight="1" x14ac:dyDescent="0.2">
      <c r="A7" s="21" t="s">
        <v>155</v>
      </c>
      <c r="B7" s="10" t="s">
        <v>12</v>
      </c>
      <c r="C7" s="8">
        <v>21397</v>
      </c>
      <c r="D7" s="8">
        <v>1587</v>
      </c>
      <c r="E7" s="8">
        <v>13271</v>
      </c>
      <c r="F7" s="8">
        <v>3973</v>
      </c>
      <c r="G7" s="8">
        <v>1237</v>
      </c>
      <c r="H7" s="8">
        <v>462</v>
      </c>
      <c r="I7" s="8">
        <v>867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1255</v>
      </c>
      <c r="D8" s="8">
        <v>138</v>
      </c>
      <c r="E8" s="8">
        <v>539</v>
      </c>
      <c r="F8" s="8">
        <v>371</v>
      </c>
      <c r="G8" s="8">
        <v>84</v>
      </c>
      <c r="H8" s="8">
        <v>33</v>
      </c>
      <c r="I8" s="8">
        <v>90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21286</v>
      </c>
      <c r="D9" s="8">
        <v>2383</v>
      </c>
      <c r="E9" s="8">
        <v>7903</v>
      </c>
      <c r="F9" s="8">
        <v>8513</v>
      </c>
      <c r="G9" s="8">
        <v>843</v>
      </c>
      <c r="H9" s="8">
        <v>655</v>
      </c>
      <c r="I9" s="8">
        <v>989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18712</v>
      </c>
      <c r="D10" s="11">
        <v>3909</v>
      </c>
      <c r="E10" s="11">
        <v>7354</v>
      </c>
      <c r="F10" s="11">
        <v>5215</v>
      </c>
      <c r="G10" s="11">
        <v>650</v>
      </c>
      <c r="H10" s="11">
        <v>548</v>
      </c>
      <c r="I10" s="11">
        <v>1036</v>
      </c>
    </row>
    <row r="11" spans="1:14" ht="11.65" customHeight="1" x14ac:dyDescent="0.2">
      <c r="A11" s="21" t="s">
        <v>155</v>
      </c>
      <c r="B11" s="10" t="s">
        <v>12</v>
      </c>
      <c r="C11" s="8">
        <v>9526</v>
      </c>
      <c r="D11" s="8">
        <v>1515</v>
      </c>
      <c r="E11" s="8">
        <v>4926</v>
      </c>
      <c r="F11" s="8">
        <v>2053</v>
      </c>
      <c r="G11" s="8">
        <v>373</v>
      </c>
      <c r="H11" s="8">
        <v>204</v>
      </c>
      <c r="I11" s="8">
        <v>455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638</v>
      </c>
      <c r="D12" s="8">
        <v>128</v>
      </c>
      <c r="E12" s="8">
        <v>214</v>
      </c>
      <c r="F12" s="8">
        <v>193</v>
      </c>
      <c r="G12" s="8">
        <v>22</v>
      </c>
      <c r="H12" s="8">
        <v>17</v>
      </c>
      <c r="I12" s="8">
        <v>64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8548</v>
      </c>
      <c r="D13" s="8">
        <v>2266</v>
      </c>
      <c r="E13" s="8">
        <v>2214</v>
      </c>
      <c r="F13" s="8">
        <v>2969</v>
      </c>
      <c r="G13" s="8">
        <v>255</v>
      </c>
      <c r="H13" s="8">
        <v>327</v>
      </c>
      <c r="I13" s="8">
        <v>517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25226</v>
      </c>
      <c r="D14" s="11">
        <v>199</v>
      </c>
      <c r="E14" s="11">
        <v>14359</v>
      </c>
      <c r="F14" s="11">
        <v>7642</v>
      </c>
      <c r="G14" s="11">
        <v>1514</v>
      </c>
      <c r="H14" s="11">
        <v>602</v>
      </c>
      <c r="I14" s="11">
        <v>910</v>
      </c>
    </row>
    <row r="15" spans="1:14" ht="11.65" customHeight="1" x14ac:dyDescent="0.2">
      <c r="A15" s="21" t="s">
        <v>155</v>
      </c>
      <c r="B15" s="10" t="s">
        <v>12</v>
      </c>
      <c r="C15" s="8">
        <v>11871</v>
      </c>
      <c r="D15" s="8">
        <v>72</v>
      </c>
      <c r="E15" s="8">
        <v>8345</v>
      </c>
      <c r="F15" s="8">
        <v>1920</v>
      </c>
      <c r="G15" s="8">
        <v>864</v>
      </c>
      <c r="H15" s="8">
        <v>258</v>
      </c>
      <c r="I15" s="8">
        <v>412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617</v>
      </c>
      <c r="D16" s="8">
        <v>10</v>
      </c>
      <c r="E16" s="8">
        <v>325</v>
      </c>
      <c r="F16" s="8">
        <v>178</v>
      </c>
      <c r="G16" s="8">
        <v>62</v>
      </c>
      <c r="H16" s="8">
        <v>16</v>
      </c>
      <c r="I16" s="8">
        <v>26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12738</v>
      </c>
      <c r="D17" s="13">
        <v>117</v>
      </c>
      <c r="E17" s="13">
        <v>5689</v>
      </c>
      <c r="F17" s="13">
        <v>5544</v>
      </c>
      <c r="G17" s="13">
        <v>588</v>
      </c>
      <c r="H17" s="13">
        <v>328</v>
      </c>
      <c r="I17" s="13">
        <v>472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119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8477</v>
      </c>
      <c r="D6" s="11">
        <v>626</v>
      </c>
      <c r="E6" s="11">
        <v>4169</v>
      </c>
      <c r="F6" s="11">
        <v>2403</v>
      </c>
      <c r="G6" s="11">
        <v>647</v>
      </c>
      <c r="H6" s="11">
        <v>373</v>
      </c>
      <c r="I6" s="11">
        <v>259</v>
      </c>
    </row>
    <row r="7" spans="1:14" ht="11.65" customHeight="1" x14ac:dyDescent="0.2">
      <c r="A7" s="21" t="s">
        <v>155</v>
      </c>
      <c r="B7" s="10" t="s">
        <v>12</v>
      </c>
      <c r="C7" s="8">
        <v>6543</v>
      </c>
      <c r="D7" s="8">
        <v>405</v>
      </c>
      <c r="E7" s="8">
        <v>3471</v>
      </c>
      <c r="F7" s="8">
        <v>1746</v>
      </c>
      <c r="G7" s="8">
        <v>487</v>
      </c>
      <c r="H7" s="8">
        <v>250</v>
      </c>
      <c r="I7" s="8">
        <v>184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284</v>
      </c>
      <c r="D8" s="8">
        <v>38</v>
      </c>
      <c r="E8" s="8">
        <v>139</v>
      </c>
      <c r="F8" s="8">
        <v>65</v>
      </c>
      <c r="G8" s="8">
        <v>14</v>
      </c>
      <c r="H8" s="8">
        <v>15</v>
      </c>
      <c r="I8" s="8">
        <v>13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1650</v>
      </c>
      <c r="D9" s="8">
        <v>183</v>
      </c>
      <c r="E9" s="8">
        <v>559</v>
      </c>
      <c r="F9" s="8">
        <v>592</v>
      </c>
      <c r="G9" s="8">
        <v>146</v>
      </c>
      <c r="H9" s="8">
        <v>108</v>
      </c>
      <c r="I9" s="8">
        <v>62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3702</v>
      </c>
      <c r="D10" s="11">
        <v>600</v>
      </c>
      <c r="E10" s="11">
        <v>1931</v>
      </c>
      <c r="F10" s="11">
        <v>744</v>
      </c>
      <c r="G10" s="11">
        <v>152</v>
      </c>
      <c r="H10" s="11">
        <v>149</v>
      </c>
      <c r="I10" s="11">
        <v>126</v>
      </c>
    </row>
    <row r="11" spans="1:14" ht="11.65" customHeight="1" x14ac:dyDescent="0.2">
      <c r="A11" s="21" t="s">
        <v>155</v>
      </c>
      <c r="B11" s="10" t="s">
        <v>12</v>
      </c>
      <c r="C11" s="8">
        <v>3005</v>
      </c>
      <c r="D11" s="8">
        <v>389</v>
      </c>
      <c r="E11" s="8">
        <v>1714</v>
      </c>
      <c r="F11" s="8">
        <v>577</v>
      </c>
      <c r="G11" s="8">
        <v>122</v>
      </c>
      <c r="H11" s="8">
        <v>106</v>
      </c>
      <c r="I11" s="8">
        <v>97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158</v>
      </c>
      <c r="D12" s="8">
        <v>36</v>
      </c>
      <c r="E12" s="8">
        <v>72</v>
      </c>
      <c r="F12" s="8">
        <v>29</v>
      </c>
      <c r="G12" s="8">
        <v>5</v>
      </c>
      <c r="H12" s="8">
        <v>8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539</v>
      </c>
      <c r="D13" s="8">
        <v>175</v>
      </c>
      <c r="E13" s="8">
        <v>145</v>
      </c>
      <c r="F13" s="8">
        <v>138</v>
      </c>
      <c r="G13" s="8">
        <v>25</v>
      </c>
      <c r="H13" s="8">
        <v>35</v>
      </c>
      <c r="I13" s="8">
        <v>21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4775</v>
      </c>
      <c r="D14" s="11">
        <v>26</v>
      </c>
      <c r="E14" s="11">
        <v>2238</v>
      </c>
      <c r="F14" s="11">
        <v>1659</v>
      </c>
      <c r="G14" s="11">
        <v>495</v>
      </c>
      <c r="H14" s="11">
        <v>224</v>
      </c>
      <c r="I14" s="11">
        <v>133</v>
      </c>
    </row>
    <row r="15" spans="1:14" ht="11.65" customHeight="1" x14ac:dyDescent="0.2">
      <c r="A15" s="21" t="s">
        <v>155</v>
      </c>
      <c r="B15" s="10" t="s">
        <v>12</v>
      </c>
      <c r="C15" s="8">
        <v>3538</v>
      </c>
      <c r="D15" s="8">
        <v>16</v>
      </c>
      <c r="E15" s="8">
        <v>1757</v>
      </c>
      <c r="F15" s="8">
        <v>1169</v>
      </c>
      <c r="G15" s="8">
        <v>365</v>
      </c>
      <c r="H15" s="8">
        <v>144</v>
      </c>
      <c r="I15" s="8">
        <v>87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126</v>
      </c>
      <c r="D16" s="8">
        <v>2</v>
      </c>
      <c r="E16" s="8">
        <v>67</v>
      </c>
      <c r="F16" s="8">
        <v>36</v>
      </c>
      <c r="G16" s="8">
        <v>9</v>
      </c>
      <c r="H16" s="8">
        <v>7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1111</v>
      </c>
      <c r="D17" s="13">
        <v>8</v>
      </c>
      <c r="E17" s="13">
        <v>414</v>
      </c>
      <c r="F17" s="13">
        <v>454</v>
      </c>
      <c r="G17" s="13">
        <v>121</v>
      </c>
      <c r="H17" s="13">
        <v>73</v>
      </c>
      <c r="I17" s="13">
        <v>41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5857</v>
      </c>
      <c r="D6" s="11">
        <v>447</v>
      </c>
      <c r="E6" s="11">
        <v>3169</v>
      </c>
      <c r="F6" s="11">
        <v>1532</v>
      </c>
      <c r="G6" s="11">
        <v>290</v>
      </c>
      <c r="H6" s="11">
        <v>203</v>
      </c>
      <c r="I6" s="11">
        <v>216</v>
      </c>
    </row>
    <row r="7" spans="1:14" ht="11.65" customHeight="1" x14ac:dyDescent="0.2">
      <c r="A7" s="21" t="s">
        <v>155</v>
      </c>
      <c r="B7" s="10" t="s">
        <v>12</v>
      </c>
      <c r="C7" s="8">
        <v>4058</v>
      </c>
      <c r="D7" s="8">
        <v>221</v>
      </c>
      <c r="E7" s="8">
        <v>2506</v>
      </c>
      <c r="F7" s="8">
        <v>861</v>
      </c>
      <c r="G7" s="8">
        <v>203</v>
      </c>
      <c r="H7" s="8">
        <v>121</v>
      </c>
      <c r="I7" s="8">
        <v>146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135</v>
      </c>
      <c r="D8" s="8">
        <v>13</v>
      </c>
      <c r="E8" s="8">
        <v>61</v>
      </c>
      <c r="F8" s="8">
        <v>44</v>
      </c>
      <c r="G8" s="8">
        <v>7</v>
      </c>
      <c r="H8" s="8">
        <v>2</v>
      </c>
      <c r="I8" s="8">
        <v>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1664</v>
      </c>
      <c r="D9" s="8">
        <v>213</v>
      </c>
      <c r="E9" s="8">
        <v>602</v>
      </c>
      <c r="F9" s="8">
        <v>627</v>
      </c>
      <c r="G9" s="8">
        <v>80</v>
      </c>
      <c r="H9" s="8">
        <v>80</v>
      </c>
      <c r="I9" s="8">
        <v>62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2617</v>
      </c>
      <c r="D10" s="11">
        <v>427</v>
      </c>
      <c r="E10" s="11">
        <v>1347</v>
      </c>
      <c r="F10" s="11">
        <v>557</v>
      </c>
      <c r="G10" s="11">
        <v>98</v>
      </c>
      <c r="H10" s="11">
        <v>86</v>
      </c>
      <c r="I10" s="11">
        <v>102</v>
      </c>
    </row>
    <row r="11" spans="1:14" ht="11.65" customHeight="1" x14ac:dyDescent="0.2">
      <c r="A11" s="21" t="s">
        <v>155</v>
      </c>
      <c r="B11" s="10" t="s">
        <v>12</v>
      </c>
      <c r="C11" s="8">
        <v>1857</v>
      </c>
      <c r="D11" s="8">
        <v>208</v>
      </c>
      <c r="E11" s="8">
        <v>1113</v>
      </c>
      <c r="F11" s="8">
        <v>343</v>
      </c>
      <c r="G11" s="8">
        <v>71</v>
      </c>
      <c r="H11" s="8">
        <v>51</v>
      </c>
      <c r="I11" s="8">
        <v>71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60</v>
      </c>
      <c r="D12" s="8">
        <v>12</v>
      </c>
      <c r="E12" s="8">
        <v>26</v>
      </c>
      <c r="F12" s="8">
        <v>16</v>
      </c>
      <c r="G12" s="8">
        <v>2</v>
      </c>
      <c r="H12" s="8" t="s">
        <v>20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700</v>
      </c>
      <c r="D13" s="8">
        <v>207</v>
      </c>
      <c r="E13" s="8">
        <v>208</v>
      </c>
      <c r="F13" s="8">
        <v>198</v>
      </c>
      <c r="G13" s="8">
        <v>25</v>
      </c>
      <c r="H13" s="8">
        <v>35</v>
      </c>
      <c r="I13" s="8">
        <v>27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3240</v>
      </c>
      <c r="D14" s="11">
        <v>20</v>
      </c>
      <c r="E14" s="11">
        <v>1822</v>
      </c>
      <c r="F14" s="11">
        <v>975</v>
      </c>
      <c r="G14" s="11">
        <v>192</v>
      </c>
      <c r="H14" s="11">
        <v>117</v>
      </c>
      <c r="I14" s="11">
        <v>114</v>
      </c>
    </row>
    <row r="15" spans="1:14" ht="11.65" customHeight="1" x14ac:dyDescent="0.2">
      <c r="A15" s="21" t="s">
        <v>155</v>
      </c>
      <c r="B15" s="10" t="s">
        <v>12</v>
      </c>
      <c r="C15" s="8">
        <v>2201</v>
      </c>
      <c r="D15" s="8">
        <v>13</v>
      </c>
      <c r="E15" s="8">
        <v>1393</v>
      </c>
      <c r="F15" s="8">
        <v>518</v>
      </c>
      <c r="G15" s="8">
        <v>132</v>
      </c>
      <c r="H15" s="8">
        <v>70</v>
      </c>
      <c r="I15" s="8">
        <v>75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75</v>
      </c>
      <c r="D16" s="8">
        <v>1</v>
      </c>
      <c r="E16" s="8">
        <v>35</v>
      </c>
      <c r="F16" s="8">
        <v>28</v>
      </c>
      <c r="G16" s="8">
        <v>5</v>
      </c>
      <c r="H16" s="8">
        <v>2</v>
      </c>
      <c r="I16" s="8">
        <v>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964</v>
      </c>
      <c r="D17" s="13">
        <v>6</v>
      </c>
      <c r="E17" s="13">
        <v>394</v>
      </c>
      <c r="F17" s="13">
        <v>429</v>
      </c>
      <c r="G17" s="13">
        <v>55</v>
      </c>
      <c r="H17" s="13">
        <v>45</v>
      </c>
      <c r="I17" s="13">
        <v>35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285180</v>
      </c>
      <c r="D6" s="11">
        <v>20640</v>
      </c>
      <c r="E6" s="11">
        <v>150680</v>
      </c>
      <c r="F6" s="11">
        <v>80696</v>
      </c>
      <c r="G6" s="11">
        <v>12737</v>
      </c>
      <c r="H6" s="11">
        <v>7091</v>
      </c>
      <c r="I6" s="11">
        <v>13336</v>
      </c>
    </row>
    <row r="7" spans="1:14" ht="11.65" customHeight="1" x14ac:dyDescent="0.2">
      <c r="A7" s="21" t="s">
        <v>155</v>
      </c>
      <c r="B7" s="10" t="s">
        <v>12</v>
      </c>
      <c r="C7" s="8">
        <v>180258</v>
      </c>
      <c r="D7" s="8">
        <v>9185</v>
      </c>
      <c r="E7" s="8">
        <v>113461</v>
      </c>
      <c r="F7" s="8">
        <v>38050</v>
      </c>
      <c r="G7" s="8">
        <v>8890</v>
      </c>
      <c r="H7" s="8">
        <v>3578</v>
      </c>
      <c r="I7" s="8">
        <v>7094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7376</v>
      </c>
      <c r="D8" s="8">
        <v>766</v>
      </c>
      <c r="E8" s="8">
        <v>3370</v>
      </c>
      <c r="F8" s="8">
        <v>1978</v>
      </c>
      <c r="G8" s="8">
        <v>426</v>
      </c>
      <c r="H8" s="8">
        <v>250</v>
      </c>
      <c r="I8" s="8">
        <v>586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97546</v>
      </c>
      <c r="D9" s="8">
        <v>10689</v>
      </c>
      <c r="E9" s="8">
        <v>33849</v>
      </c>
      <c r="F9" s="8">
        <v>40668</v>
      </c>
      <c r="G9" s="8">
        <v>3421</v>
      </c>
      <c r="H9" s="8">
        <v>3263</v>
      </c>
      <c r="I9" s="8">
        <v>5656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126401</v>
      </c>
      <c r="D10" s="11">
        <v>19731</v>
      </c>
      <c r="E10" s="11">
        <v>59843</v>
      </c>
      <c r="F10" s="11">
        <v>32615</v>
      </c>
      <c r="G10" s="11">
        <v>4215</v>
      </c>
      <c r="H10" s="11">
        <v>3395</v>
      </c>
      <c r="I10" s="11">
        <v>6602</v>
      </c>
    </row>
    <row r="11" spans="1:14" ht="11.65" customHeight="1" x14ac:dyDescent="0.2">
      <c r="A11" s="21" t="s">
        <v>155</v>
      </c>
      <c r="B11" s="10" t="s">
        <v>12</v>
      </c>
      <c r="C11" s="8">
        <v>83064</v>
      </c>
      <c r="D11" s="8">
        <v>8757</v>
      </c>
      <c r="E11" s="8">
        <v>48022</v>
      </c>
      <c r="F11" s="8">
        <v>17748</v>
      </c>
      <c r="G11" s="8">
        <v>3114</v>
      </c>
      <c r="H11" s="8">
        <v>1739</v>
      </c>
      <c r="I11" s="8">
        <v>3684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3702</v>
      </c>
      <c r="D12" s="8">
        <v>731</v>
      </c>
      <c r="E12" s="8">
        <v>1431</v>
      </c>
      <c r="F12" s="8">
        <v>881</v>
      </c>
      <c r="G12" s="8">
        <v>167</v>
      </c>
      <c r="H12" s="8">
        <v>141</v>
      </c>
      <c r="I12" s="8">
        <v>351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39635</v>
      </c>
      <c r="D13" s="8">
        <v>10243</v>
      </c>
      <c r="E13" s="8">
        <v>10390</v>
      </c>
      <c r="F13" s="8">
        <v>13986</v>
      </c>
      <c r="G13" s="8">
        <v>934</v>
      </c>
      <c r="H13" s="8">
        <v>1515</v>
      </c>
      <c r="I13" s="8">
        <v>2567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158779</v>
      </c>
      <c r="D14" s="11">
        <v>909</v>
      </c>
      <c r="E14" s="11">
        <v>90837</v>
      </c>
      <c r="F14" s="11">
        <v>48081</v>
      </c>
      <c r="G14" s="11">
        <v>8522</v>
      </c>
      <c r="H14" s="11">
        <v>3696</v>
      </c>
      <c r="I14" s="11">
        <v>6734</v>
      </c>
    </row>
    <row r="15" spans="1:14" ht="11.65" customHeight="1" x14ac:dyDescent="0.2">
      <c r="A15" s="21" t="s">
        <v>155</v>
      </c>
      <c r="B15" s="10" t="s">
        <v>12</v>
      </c>
      <c r="C15" s="8">
        <v>97194</v>
      </c>
      <c r="D15" s="8">
        <v>428</v>
      </c>
      <c r="E15" s="8">
        <v>65439</v>
      </c>
      <c r="F15" s="8">
        <v>20302</v>
      </c>
      <c r="G15" s="8">
        <v>5776</v>
      </c>
      <c r="H15" s="8">
        <v>1839</v>
      </c>
      <c r="I15" s="8">
        <v>3410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3674</v>
      </c>
      <c r="D16" s="8">
        <v>35</v>
      </c>
      <c r="E16" s="8">
        <v>1939</v>
      </c>
      <c r="F16" s="8">
        <v>1097</v>
      </c>
      <c r="G16" s="8">
        <v>259</v>
      </c>
      <c r="H16" s="8">
        <v>109</v>
      </c>
      <c r="I16" s="8">
        <v>235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57911</v>
      </c>
      <c r="D17" s="13">
        <v>446</v>
      </c>
      <c r="E17" s="13">
        <v>23459</v>
      </c>
      <c r="F17" s="13">
        <v>26682</v>
      </c>
      <c r="G17" s="13">
        <v>2487</v>
      </c>
      <c r="H17" s="13">
        <v>1748</v>
      </c>
      <c r="I17" s="13">
        <v>3089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17897</v>
      </c>
      <c r="D6" s="11">
        <v>1509</v>
      </c>
      <c r="E6" s="11">
        <v>9965</v>
      </c>
      <c r="F6" s="11">
        <v>4517</v>
      </c>
      <c r="G6" s="11">
        <v>842</v>
      </c>
      <c r="H6" s="11">
        <v>518</v>
      </c>
      <c r="I6" s="11">
        <v>546</v>
      </c>
    </row>
    <row r="7" spans="1:14" ht="11.65" customHeight="1" x14ac:dyDescent="0.2">
      <c r="A7" s="21" t="s">
        <v>155</v>
      </c>
      <c r="B7" s="10" t="s">
        <v>12</v>
      </c>
      <c r="C7" s="8">
        <v>12320</v>
      </c>
      <c r="D7" s="8">
        <v>695</v>
      </c>
      <c r="E7" s="8">
        <v>7702</v>
      </c>
      <c r="F7" s="8">
        <v>2684</v>
      </c>
      <c r="G7" s="8">
        <v>608</v>
      </c>
      <c r="H7" s="8">
        <v>300</v>
      </c>
      <c r="I7" s="8">
        <v>331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875</v>
      </c>
      <c r="D8" s="8">
        <v>163</v>
      </c>
      <c r="E8" s="8">
        <v>387</v>
      </c>
      <c r="F8" s="8">
        <v>230</v>
      </c>
      <c r="G8" s="8">
        <v>42</v>
      </c>
      <c r="H8" s="8">
        <v>30</v>
      </c>
      <c r="I8" s="8">
        <v>23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4702</v>
      </c>
      <c r="D9" s="8">
        <v>651</v>
      </c>
      <c r="E9" s="8">
        <v>1876</v>
      </c>
      <c r="F9" s="8">
        <v>1603</v>
      </c>
      <c r="G9" s="8">
        <v>192</v>
      </c>
      <c r="H9" s="8">
        <v>188</v>
      </c>
      <c r="I9" s="8">
        <v>192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7527</v>
      </c>
      <c r="D10" s="11">
        <v>1441</v>
      </c>
      <c r="E10" s="11">
        <v>3548</v>
      </c>
      <c r="F10" s="11">
        <v>1841</v>
      </c>
      <c r="G10" s="11">
        <v>225</v>
      </c>
      <c r="H10" s="11">
        <v>225</v>
      </c>
      <c r="I10" s="11">
        <v>247</v>
      </c>
    </row>
    <row r="11" spans="1:14" ht="11.65" customHeight="1" x14ac:dyDescent="0.2">
      <c r="A11" s="21" t="s">
        <v>155</v>
      </c>
      <c r="B11" s="10" t="s">
        <v>12</v>
      </c>
      <c r="C11" s="8">
        <v>5208</v>
      </c>
      <c r="D11" s="8">
        <v>656</v>
      </c>
      <c r="E11" s="8">
        <v>2868</v>
      </c>
      <c r="F11" s="8">
        <v>1231</v>
      </c>
      <c r="G11" s="8">
        <v>174</v>
      </c>
      <c r="H11" s="8">
        <v>138</v>
      </c>
      <c r="I11" s="8">
        <v>141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480</v>
      </c>
      <c r="D12" s="8">
        <v>158</v>
      </c>
      <c r="E12" s="8">
        <v>163</v>
      </c>
      <c r="F12" s="8">
        <v>107</v>
      </c>
      <c r="G12" s="8">
        <v>16</v>
      </c>
      <c r="H12" s="8">
        <v>22</v>
      </c>
      <c r="I12" s="8">
        <v>14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1839</v>
      </c>
      <c r="D13" s="8">
        <v>627</v>
      </c>
      <c r="E13" s="8">
        <v>517</v>
      </c>
      <c r="F13" s="8">
        <v>503</v>
      </c>
      <c r="G13" s="8">
        <v>35</v>
      </c>
      <c r="H13" s="8">
        <v>65</v>
      </c>
      <c r="I13" s="8">
        <v>92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10370</v>
      </c>
      <c r="D14" s="11">
        <v>68</v>
      </c>
      <c r="E14" s="11">
        <v>6417</v>
      </c>
      <c r="F14" s="11">
        <v>2676</v>
      </c>
      <c r="G14" s="11">
        <v>617</v>
      </c>
      <c r="H14" s="11">
        <v>293</v>
      </c>
      <c r="I14" s="11">
        <v>299</v>
      </c>
    </row>
    <row r="15" spans="1:14" ht="11.65" customHeight="1" x14ac:dyDescent="0.2">
      <c r="A15" s="21" t="s">
        <v>155</v>
      </c>
      <c r="B15" s="10" t="s">
        <v>12</v>
      </c>
      <c r="C15" s="8">
        <v>7112</v>
      </c>
      <c r="D15" s="8">
        <v>39</v>
      </c>
      <c r="E15" s="8">
        <v>4834</v>
      </c>
      <c r="F15" s="8">
        <v>1453</v>
      </c>
      <c r="G15" s="8">
        <v>434</v>
      </c>
      <c r="H15" s="8">
        <v>162</v>
      </c>
      <c r="I15" s="8">
        <v>190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395</v>
      </c>
      <c r="D16" s="8">
        <v>5</v>
      </c>
      <c r="E16" s="8">
        <v>224</v>
      </c>
      <c r="F16" s="8">
        <v>123</v>
      </c>
      <c r="G16" s="8">
        <v>26</v>
      </c>
      <c r="H16" s="8">
        <v>8</v>
      </c>
      <c r="I16" s="8">
        <v>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2863</v>
      </c>
      <c r="D17" s="13">
        <v>24</v>
      </c>
      <c r="E17" s="13">
        <v>1359</v>
      </c>
      <c r="F17" s="13">
        <v>1100</v>
      </c>
      <c r="G17" s="13">
        <v>157</v>
      </c>
      <c r="H17" s="13">
        <v>123</v>
      </c>
      <c r="I17" s="13">
        <v>100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8237</v>
      </c>
      <c r="D6" s="11">
        <v>837</v>
      </c>
      <c r="E6" s="11">
        <v>4079</v>
      </c>
      <c r="F6" s="11">
        <v>2274</v>
      </c>
      <c r="G6" s="11">
        <v>510</v>
      </c>
      <c r="H6" s="11">
        <v>333</v>
      </c>
      <c r="I6" s="11">
        <v>204</v>
      </c>
    </row>
    <row r="7" spans="1:14" ht="11.65" customHeight="1" x14ac:dyDescent="0.2">
      <c r="A7" s="21" t="s">
        <v>155</v>
      </c>
      <c r="B7" s="10" t="s">
        <v>12</v>
      </c>
      <c r="C7" s="8">
        <v>5738</v>
      </c>
      <c r="D7" s="8">
        <v>462</v>
      </c>
      <c r="E7" s="8">
        <v>3046</v>
      </c>
      <c r="F7" s="8">
        <v>1516</v>
      </c>
      <c r="G7" s="8">
        <v>373</v>
      </c>
      <c r="H7" s="8">
        <v>203</v>
      </c>
      <c r="I7" s="8">
        <v>138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417</v>
      </c>
      <c r="D8" s="8">
        <v>91</v>
      </c>
      <c r="E8" s="8">
        <v>179</v>
      </c>
      <c r="F8" s="8">
        <v>100</v>
      </c>
      <c r="G8" s="8">
        <v>16</v>
      </c>
      <c r="H8" s="8">
        <v>17</v>
      </c>
      <c r="I8" s="8">
        <v>14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2082</v>
      </c>
      <c r="D9" s="8">
        <v>284</v>
      </c>
      <c r="E9" s="8">
        <v>854</v>
      </c>
      <c r="F9" s="8">
        <v>658</v>
      </c>
      <c r="G9" s="8">
        <v>121</v>
      </c>
      <c r="H9" s="8">
        <v>113</v>
      </c>
      <c r="I9" s="8">
        <v>52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3617</v>
      </c>
      <c r="D10" s="11">
        <v>828</v>
      </c>
      <c r="E10" s="11">
        <v>1714</v>
      </c>
      <c r="F10" s="11">
        <v>711</v>
      </c>
      <c r="G10" s="11">
        <v>111</v>
      </c>
      <c r="H10" s="11">
        <v>156</v>
      </c>
      <c r="I10" s="11">
        <v>97</v>
      </c>
    </row>
    <row r="11" spans="1:14" ht="11.65" customHeight="1" x14ac:dyDescent="0.2">
      <c r="A11" s="21" t="s">
        <v>155</v>
      </c>
      <c r="B11" s="10" t="s">
        <v>12</v>
      </c>
      <c r="C11" s="8">
        <v>2634</v>
      </c>
      <c r="D11" s="8">
        <v>455</v>
      </c>
      <c r="E11" s="8">
        <v>1422</v>
      </c>
      <c r="F11" s="8">
        <v>503</v>
      </c>
      <c r="G11" s="8">
        <v>82</v>
      </c>
      <c r="H11" s="8">
        <v>100</v>
      </c>
      <c r="I11" s="8">
        <v>72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209</v>
      </c>
      <c r="D12" s="8">
        <v>90</v>
      </c>
      <c r="E12" s="8">
        <v>67</v>
      </c>
      <c r="F12" s="8">
        <v>32</v>
      </c>
      <c r="G12" s="8">
        <v>4</v>
      </c>
      <c r="H12" s="8">
        <v>10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774</v>
      </c>
      <c r="D13" s="8">
        <v>283</v>
      </c>
      <c r="E13" s="8">
        <v>225</v>
      </c>
      <c r="F13" s="8">
        <v>176</v>
      </c>
      <c r="G13" s="8">
        <v>25</v>
      </c>
      <c r="H13" s="8">
        <v>46</v>
      </c>
      <c r="I13" s="8">
        <v>19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4620</v>
      </c>
      <c r="D14" s="11">
        <v>9</v>
      </c>
      <c r="E14" s="11">
        <v>2365</v>
      </c>
      <c r="F14" s="11">
        <v>1563</v>
      </c>
      <c r="G14" s="11">
        <v>399</v>
      </c>
      <c r="H14" s="11">
        <v>177</v>
      </c>
      <c r="I14" s="11">
        <v>107</v>
      </c>
    </row>
    <row r="15" spans="1:14" ht="11.65" customHeight="1" x14ac:dyDescent="0.2">
      <c r="A15" s="21" t="s">
        <v>155</v>
      </c>
      <c r="B15" s="10" t="s">
        <v>12</v>
      </c>
      <c r="C15" s="8">
        <v>3104</v>
      </c>
      <c r="D15" s="8">
        <v>7</v>
      </c>
      <c r="E15" s="8">
        <v>1624</v>
      </c>
      <c r="F15" s="8">
        <v>1013</v>
      </c>
      <c r="G15" s="8">
        <v>291</v>
      </c>
      <c r="H15" s="8">
        <v>103</v>
      </c>
      <c r="I15" s="8">
        <v>66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208</v>
      </c>
      <c r="D16" s="8">
        <v>1</v>
      </c>
      <c r="E16" s="8">
        <v>112</v>
      </c>
      <c r="F16" s="8">
        <v>68</v>
      </c>
      <c r="G16" s="8">
        <v>12</v>
      </c>
      <c r="H16" s="8">
        <v>7</v>
      </c>
      <c r="I16" s="8">
        <v>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1308</v>
      </c>
      <c r="D17" s="13">
        <v>1</v>
      </c>
      <c r="E17" s="13">
        <v>629</v>
      </c>
      <c r="F17" s="13">
        <v>482</v>
      </c>
      <c r="G17" s="13">
        <v>96</v>
      </c>
      <c r="H17" s="13">
        <v>67</v>
      </c>
      <c r="I17" s="13">
        <v>33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9881</v>
      </c>
      <c r="D6" s="11">
        <v>883</v>
      </c>
      <c r="E6" s="11">
        <v>4929</v>
      </c>
      <c r="F6" s="11">
        <v>2635</v>
      </c>
      <c r="G6" s="11">
        <v>812</v>
      </c>
      <c r="H6" s="11">
        <v>347</v>
      </c>
      <c r="I6" s="11">
        <v>275</v>
      </c>
    </row>
    <row r="7" spans="1:14" ht="11.65" customHeight="1" x14ac:dyDescent="0.2">
      <c r="A7" s="21" t="s">
        <v>155</v>
      </c>
      <c r="B7" s="10" t="s">
        <v>12</v>
      </c>
      <c r="C7" s="8">
        <v>6481</v>
      </c>
      <c r="D7" s="8">
        <v>427</v>
      </c>
      <c r="E7" s="8">
        <v>3444</v>
      </c>
      <c r="F7" s="8">
        <v>1638</v>
      </c>
      <c r="G7" s="8">
        <v>589</v>
      </c>
      <c r="H7" s="8">
        <v>216</v>
      </c>
      <c r="I7" s="8">
        <v>167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253</v>
      </c>
      <c r="D8" s="8">
        <v>29</v>
      </c>
      <c r="E8" s="8">
        <v>117</v>
      </c>
      <c r="F8" s="8">
        <v>58</v>
      </c>
      <c r="G8" s="8">
        <v>25</v>
      </c>
      <c r="H8" s="8">
        <v>11</v>
      </c>
      <c r="I8" s="8">
        <v>13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3147</v>
      </c>
      <c r="D9" s="8">
        <v>427</v>
      </c>
      <c r="E9" s="8">
        <v>1368</v>
      </c>
      <c r="F9" s="8">
        <v>939</v>
      </c>
      <c r="G9" s="8">
        <v>198</v>
      </c>
      <c r="H9" s="8">
        <v>120</v>
      </c>
      <c r="I9" s="8">
        <v>95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4208</v>
      </c>
      <c r="D10" s="11">
        <v>864</v>
      </c>
      <c r="E10" s="11">
        <v>1962</v>
      </c>
      <c r="F10" s="11">
        <v>915</v>
      </c>
      <c r="G10" s="11">
        <v>203</v>
      </c>
      <c r="H10" s="11">
        <v>148</v>
      </c>
      <c r="I10" s="11">
        <v>116</v>
      </c>
    </row>
    <row r="11" spans="1:14" ht="11.65" customHeight="1" x14ac:dyDescent="0.2">
      <c r="A11" s="21" t="s">
        <v>155</v>
      </c>
      <c r="B11" s="10" t="s">
        <v>12</v>
      </c>
      <c r="C11" s="8">
        <v>2853</v>
      </c>
      <c r="D11" s="8">
        <v>415</v>
      </c>
      <c r="E11" s="8">
        <v>1486</v>
      </c>
      <c r="F11" s="8">
        <v>637</v>
      </c>
      <c r="G11" s="8">
        <v>147</v>
      </c>
      <c r="H11" s="8">
        <v>95</v>
      </c>
      <c r="I11" s="8">
        <v>73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130</v>
      </c>
      <c r="D12" s="8">
        <v>29</v>
      </c>
      <c r="E12" s="8">
        <v>52</v>
      </c>
      <c r="F12" s="8">
        <v>25</v>
      </c>
      <c r="G12" s="8">
        <v>9</v>
      </c>
      <c r="H12" s="8">
        <v>9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1225</v>
      </c>
      <c r="D13" s="8">
        <v>420</v>
      </c>
      <c r="E13" s="8">
        <v>424</v>
      </c>
      <c r="F13" s="8">
        <v>253</v>
      </c>
      <c r="G13" s="8">
        <v>47</v>
      </c>
      <c r="H13" s="8">
        <v>44</v>
      </c>
      <c r="I13" s="8">
        <v>37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5673</v>
      </c>
      <c r="D14" s="11">
        <v>19</v>
      </c>
      <c r="E14" s="11">
        <v>2967</v>
      </c>
      <c r="F14" s="11">
        <v>1720</v>
      </c>
      <c r="G14" s="11">
        <v>609</v>
      </c>
      <c r="H14" s="11">
        <v>199</v>
      </c>
      <c r="I14" s="11">
        <v>159</v>
      </c>
    </row>
    <row r="15" spans="1:14" ht="11.65" customHeight="1" x14ac:dyDescent="0.2">
      <c r="A15" s="21" t="s">
        <v>155</v>
      </c>
      <c r="B15" s="10" t="s">
        <v>12</v>
      </c>
      <c r="C15" s="8">
        <v>3628</v>
      </c>
      <c r="D15" s="8">
        <v>12</v>
      </c>
      <c r="E15" s="8">
        <v>1958</v>
      </c>
      <c r="F15" s="8">
        <v>1001</v>
      </c>
      <c r="G15" s="8">
        <v>442</v>
      </c>
      <c r="H15" s="8">
        <v>121</v>
      </c>
      <c r="I15" s="8">
        <v>94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123</v>
      </c>
      <c r="D16" s="8" t="s">
        <v>20</v>
      </c>
      <c r="E16" s="8">
        <v>65</v>
      </c>
      <c r="F16" s="8">
        <v>33</v>
      </c>
      <c r="G16" s="8">
        <v>16</v>
      </c>
      <c r="H16" s="8">
        <v>2</v>
      </c>
      <c r="I16" s="8">
        <v>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1922</v>
      </c>
      <c r="D17" s="13">
        <v>7</v>
      </c>
      <c r="E17" s="13">
        <v>944</v>
      </c>
      <c r="F17" s="13">
        <v>686</v>
      </c>
      <c r="G17" s="13">
        <v>151</v>
      </c>
      <c r="H17" s="13">
        <v>76</v>
      </c>
      <c r="I17" s="13">
        <v>58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12369</v>
      </c>
      <c r="D6" s="11">
        <v>957</v>
      </c>
      <c r="E6" s="11">
        <v>6576</v>
      </c>
      <c r="F6" s="11">
        <v>3276</v>
      </c>
      <c r="G6" s="11">
        <v>815</v>
      </c>
      <c r="H6" s="11">
        <v>348</v>
      </c>
      <c r="I6" s="11">
        <v>397</v>
      </c>
    </row>
    <row r="7" spans="1:14" ht="11.65" customHeight="1" x14ac:dyDescent="0.2">
      <c r="A7" s="21" t="s">
        <v>155</v>
      </c>
      <c r="B7" s="10" t="s">
        <v>12</v>
      </c>
      <c r="C7" s="8">
        <v>8839</v>
      </c>
      <c r="D7" s="8">
        <v>514</v>
      </c>
      <c r="E7" s="8">
        <v>5116</v>
      </c>
      <c r="F7" s="8">
        <v>2097</v>
      </c>
      <c r="G7" s="8">
        <v>621</v>
      </c>
      <c r="H7" s="8">
        <v>242</v>
      </c>
      <c r="I7" s="8">
        <v>249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259</v>
      </c>
      <c r="D8" s="8">
        <v>20</v>
      </c>
      <c r="E8" s="8">
        <v>123</v>
      </c>
      <c r="F8" s="8">
        <v>63</v>
      </c>
      <c r="G8" s="8">
        <v>25</v>
      </c>
      <c r="H8" s="8">
        <v>12</v>
      </c>
      <c r="I8" s="8">
        <v>16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3271</v>
      </c>
      <c r="D9" s="8">
        <v>423</v>
      </c>
      <c r="E9" s="8">
        <v>1337</v>
      </c>
      <c r="F9" s="8">
        <v>1116</v>
      </c>
      <c r="G9" s="8">
        <v>169</v>
      </c>
      <c r="H9" s="8">
        <v>94</v>
      </c>
      <c r="I9" s="8">
        <v>132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5420</v>
      </c>
      <c r="D10" s="11">
        <v>925</v>
      </c>
      <c r="E10" s="11">
        <v>2753</v>
      </c>
      <c r="F10" s="11">
        <v>1160</v>
      </c>
      <c r="G10" s="11">
        <v>225</v>
      </c>
      <c r="H10" s="11">
        <v>166</v>
      </c>
      <c r="I10" s="11">
        <v>191</v>
      </c>
    </row>
    <row r="11" spans="1:14" ht="11.65" customHeight="1" x14ac:dyDescent="0.2">
      <c r="A11" s="21" t="s">
        <v>155</v>
      </c>
      <c r="B11" s="10" t="s">
        <v>12</v>
      </c>
      <c r="C11" s="8">
        <v>4025</v>
      </c>
      <c r="D11" s="8">
        <v>491</v>
      </c>
      <c r="E11" s="8">
        <v>2281</v>
      </c>
      <c r="F11" s="8">
        <v>823</v>
      </c>
      <c r="G11" s="8">
        <v>179</v>
      </c>
      <c r="H11" s="8">
        <v>124</v>
      </c>
      <c r="I11" s="8">
        <v>127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124</v>
      </c>
      <c r="D12" s="8">
        <v>20</v>
      </c>
      <c r="E12" s="8">
        <v>62</v>
      </c>
      <c r="F12" s="8">
        <v>18</v>
      </c>
      <c r="G12" s="8">
        <v>7</v>
      </c>
      <c r="H12" s="8">
        <v>5</v>
      </c>
      <c r="I12" s="8">
        <v>12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1271</v>
      </c>
      <c r="D13" s="8">
        <v>414</v>
      </c>
      <c r="E13" s="8">
        <v>410</v>
      </c>
      <c r="F13" s="8">
        <v>319</v>
      </c>
      <c r="G13" s="8">
        <v>39</v>
      </c>
      <c r="H13" s="8">
        <v>37</v>
      </c>
      <c r="I13" s="8">
        <v>52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6949</v>
      </c>
      <c r="D14" s="11">
        <v>32</v>
      </c>
      <c r="E14" s="11">
        <v>3823</v>
      </c>
      <c r="F14" s="11">
        <v>2116</v>
      </c>
      <c r="G14" s="11">
        <v>590</v>
      </c>
      <c r="H14" s="11">
        <v>182</v>
      </c>
      <c r="I14" s="11">
        <v>206</v>
      </c>
    </row>
    <row r="15" spans="1:14" ht="11.65" customHeight="1" x14ac:dyDescent="0.2">
      <c r="A15" s="21" t="s">
        <v>155</v>
      </c>
      <c r="B15" s="10" t="s">
        <v>12</v>
      </c>
      <c r="C15" s="8">
        <v>4814</v>
      </c>
      <c r="D15" s="8">
        <v>23</v>
      </c>
      <c r="E15" s="8">
        <v>2835</v>
      </c>
      <c r="F15" s="8">
        <v>1274</v>
      </c>
      <c r="G15" s="8">
        <v>442</v>
      </c>
      <c r="H15" s="8">
        <v>118</v>
      </c>
      <c r="I15" s="8">
        <v>122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135</v>
      </c>
      <c r="D16" s="8" t="s">
        <v>20</v>
      </c>
      <c r="E16" s="8">
        <v>61</v>
      </c>
      <c r="F16" s="8">
        <v>45</v>
      </c>
      <c r="G16" s="8">
        <v>18</v>
      </c>
      <c r="H16" s="8">
        <v>7</v>
      </c>
      <c r="I16" s="8">
        <v>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2000</v>
      </c>
      <c r="D17" s="13">
        <v>9</v>
      </c>
      <c r="E17" s="13">
        <v>927</v>
      </c>
      <c r="F17" s="13">
        <v>797</v>
      </c>
      <c r="G17" s="13">
        <v>130</v>
      </c>
      <c r="H17" s="13">
        <v>57</v>
      </c>
      <c r="I17" s="13">
        <v>80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7037</v>
      </c>
      <c r="D6" s="11">
        <v>648</v>
      </c>
      <c r="E6" s="11">
        <v>3730</v>
      </c>
      <c r="F6" s="11">
        <v>1792</v>
      </c>
      <c r="G6" s="11">
        <v>405</v>
      </c>
      <c r="H6" s="11">
        <v>186</v>
      </c>
      <c r="I6" s="11">
        <v>276</v>
      </c>
    </row>
    <row r="7" spans="1:14" ht="11.65" customHeight="1" x14ac:dyDescent="0.2">
      <c r="A7" s="21" t="s">
        <v>155</v>
      </c>
      <c r="B7" s="10" t="s">
        <v>12</v>
      </c>
      <c r="C7" s="8">
        <v>4398</v>
      </c>
      <c r="D7" s="8">
        <v>303</v>
      </c>
      <c r="E7" s="8">
        <v>2558</v>
      </c>
      <c r="F7" s="8">
        <v>1020</v>
      </c>
      <c r="G7" s="8">
        <v>264</v>
      </c>
      <c r="H7" s="8">
        <v>110</v>
      </c>
      <c r="I7" s="8">
        <v>143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137</v>
      </c>
      <c r="D8" s="8">
        <v>21</v>
      </c>
      <c r="E8" s="8">
        <v>80</v>
      </c>
      <c r="F8" s="8">
        <v>26</v>
      </c>
      <c r="G8" s="8">
        <v>6</v>
      </c>
      <c r="H8" s="8" t="s">
        <v>20</v>
      </c>
      <c r="I8" s="8">
        <v>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2502</v>
      </c>
      <c r="D9" s="8">
        <v>324</v>
      </c>
      <c r="E9" s="8">
        <v>1092</v>
      </c>
      <c r="F9" s="8">
        <v>746</v>
      </c>
      <c r="G9" s="8">
        <v>135</v>
      </c>
      <c r="H9" s="8">
        <v>76</v>
      </c>
      <c r="I9" s="8">
        <v>129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3050</v>
      </c>
      <c r="D10" s="11">
        <v>622</v>
      </c>
      <c r="E10" s="11">
        <v>1509</v>
      </c>
      <c r="F10" s="11">
        <v>613</v>
      </c>
      <c r="G10" s="11">
        <v>91</v>
      </c>
      <c r="H10" s="11">
        <v>79</v>
      </c>
      <c r="I10" s="11">
        <v>136</v>
      </c>
    </row>
    <row r="11" spans="1:14" ht="11.65" customHeight="1" x14ac:dyDescent="0.2">
      <c r="A11" s="21" t="s">
        <v>155</v>
      </c>
      <c r="B11" s="10" t="s">
        <v>12</v>
      </c>
      <c r="C11" s="8">
        <v>1983</v>
      </c>
      <c r="D11" s="8">
        <v>285</v>
      </c>
      <c r="E11" s="8">
        <v>1115</v>
      </c>
      <c r="F11" s="8">
        <v>401</v>
      </c>
      <c r="G11" s="8">
        <v>62</v>
      </c>
      <c r="H11" s="8">
        <v>47</v>
      </c>
      <c r="I11" s="8">
        <v>73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72</v>
      </c>
      <c r="D12" s="8">
        <v>21</v>
      </c>
      <c r="E12" s="8">
        <v>40</v>
      </c>
      <c r="F12" s="8">
        <v>9</v>
      </c>
      <c r="G12" s="8">
        <v>1</v>
      </c>
      <c r="H12" s="8" t="s">
        <v>20</v>
      </c>
      <c r="I12" s="8">
        <v>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995</v>
      </c>
      <c r="D13" s="8">
        <v>316</v>
      </c>
      <c r="E13" s="8">
        <v>354</v>
      </c>
      <c r="F13" s="8">
        <v>203</v>
      </c>
      <c r="G13" s="8">
        <v>28</v>
      </c>
      <c r="H13" s="8">
        <v>32</v>
      </c>
      <c r="I13" s="8">
        <v>62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3987</v>
      </c>
      <c r="D14" s="11">
        <v>26</v>
      </c>
      <c r="E14" s="11">
        <v>2221</v>
      </c>
      <c r="F14" s="11">
        <v>1179</v>
      </c>
      <c r="G14" s="11">
        <v>314</v>
      </c>
      <c r="H14" s="11">
        <v>107</v>
      </c>
      <c r="I14" s="11">
        <v>140</v>
      </c>
    </row>
    <row r="15" spans="1:14" ht="11.65" customHeight="1" x14ac:dyDescent="0.2">
      <c r="A15" s="21" t="s">
        <v>155</v>
      </c>
      <c r="B15" s="10" t="s">
        <v>12</v>
      </c>
      <c r="C15" s="8">
        <v>2415</v>
      </c>
      <c r="D15" s="8">
        <v>18</v>
      </c>
      <c r="E15" s="8">
        <v>1443</v>
      </c>
      <c r="F15" s="8">
        <v>619</v>
      </c>
      <c r="G15" s="8">
        <v>202</v>
      </c>
      <c r="H15" s="8">
        <v>63</v>
      </c>
      <c r="I15" s="8">
        <v>70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65</v>
      </c>
      <c r="D16" s="8" t="s">
        <v>20</v>
      </c>
      <c r="E16" s="8">
        <v>40</v>
      </c>
      <c r="F16" s="8">
        <v>17</v>
      </c>
      <c r="G16" s="8">
        <v>5</v>
      </c>
      <c r="H16" s="8" t="s">
        <v>20</v>
      </c>
      <c r="I16" s="8">
        <v>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1507</v>
      </c>
      <c r="D17" s="13">
        <v>8</v>
      </c>
      <c r="E17" s="13">
        <v>738</v>
      </c>
      <c r="F17" s="13">
        <v>543</v>
      </c>
      <c r="G17" s="13">
        <v>107</v>
      </c>
      <c r="H17" s="13">
        <v>44</v>
      </c>
      <c r="I17" s="13">
        <v>67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11131</v>
      </c>
      <c r="D6" s="11">
        <v>867</v>
      </c>
      <c r="E6" s="11">
        <v>5516</v>
      </c>
      <c r="F6" s="11">
        <v>3122</v>
      </c>
      <c r="G6" s="11">
        <v>758</v>
      </c>
      <c r="H6" s="11">
        <v>357</v>
      </c>
      <c r="I6" s="11">
        <v>511</v>
      </c>
    </row>
    <row r="7" spans="1:14" ht="11.65" customHeight="1" x14ac:dyDescent="0.2">
      <c r="A7" s="21" t="s">
        <v>155</v>
      </c>
      <c r="B7" s="10" t="s">
        <v>12</v>
      </c>
      <c r="C7" s="8">
        <v>8062</v>
      </c>
      <c r="D7" s="8">
        <v>469</v>
      </c>
      <c r="E7" s="8">
        <v>4471</v>
      </c>
      <c r="F7" s="8">
        <v>1990</v>
      </c>
      <c r="G7" s="8">
        <v>562</v>
      </c>
      <c r="H7" s="8">
        <v>230</v>
      </c>
      <c r="I7" s="8">
        <v>340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187</v>
      </c>
      <c r="D8" s="8">
        <v>17</v>
      </c>
      <c r="E8" s="8">
        <v>87</v>
      </c>
      <c r="F8" s="8">
        <v>48</v>
      </c>
      <c r="G8" s="8">
        <v>16</v>
      </c>
      <c r="H8" s="8">
        <v>8</v>
      </c>
      <c r="I8" s="8">
        <v>11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2882</v>
      </c>
      <c r="D9" s="8">
        <v>381</v>
      </c>
      <c r="E9" s="8">
        <v>958</v>
      </c>
      <c r="F9" s="8">
        <v>1084</v>
      </c>
      <c r="G9" s="8">
        <v>180</v>
      </c>
      <c r="H9" s="8">
        <v>119</v>
      </c>
      <c r="I9" s="8">
        <v>160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4963</v>
      </c>
      <c r="D10" s="11">
        <v>840</v>
      </c>
      <c r="E10" s="11">
        <v>2458</v>
      </c>
      <c r="F10" s="11">
        <v>1122</v>
      </c>
      <c r="G10" s="11">
        <v>183</v>
      </c>
      <c r="H10" s="11">
        <v>140</v>
      </c>
      <c r="I10" s="11">
        <v>220</v>
      </c>
    </row>
    <row r="11" spans="1:14" ht="11.65" customHeight="1" x14ac:dyDescent="0.2">
      <c r="A11" s="21" t="s">
        <v>155</v>
      </c>
      <c r="B11" s="10" t="s">
        <v>12</v>
      </c>
      <c r="C11" s="8">
        <v>3695</v>
      </c>
      <c r="D11" s="8">
        <v>453</v>
      </c>
      <c r="E11" s="8">
        <v>2080</v>
      </c>
      <c r="F11" s="8">
        <v>779</v>
      </c>
      <c r="G11" s="8">
        <v>149</v>
      </c>
      <c r="H11" s="8">
        <v>91</v>
      </c>
      <c r="I11" s="8">
        <v>143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92</v>
      </c>
      <c r="D12" s="8">
        <v>17</v>
      </c>
      <c r="E12" s="8">
        <v>48</v>
      </c>
      <c r="F12" s="8">
        <v>17</v>
      </c>
      <c r="G12" s="8">
        <v>3</v>
      </c>
      <c r="H12" s="8">
        <v>5</v>
      </c>
      <c r="I12" s="8">
        <v>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1176</v>
      </c>
      <c r="D13" s="8">
        <v>370</v>
      </c>
      <c r="E13" s="8">
        <v>330</v>
      </c>
      <c r="F13" s="8">
        <v>326</v>
      </c>
      <c r="G13" s="8">
        <v>31</v>
      </c>
      <c r="H13" s="8">
        <v>44</v>
      </c>
      <c r="I13" s="8">
        <v>75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6168</v>
      </c>
      <c r="D14" s="11">
        <v>27</v>
      </c>
      <c r="E14" s="11">
        <v>3058</v>
      </c>
      <c r="F14" s="11">
        <v>2000</v>
      </c>
      <c r="G14" s="11">
        <v>575</v>
      </c>
      <c r="H14" s="11">
        <v>217</v>
      </c>
      <c r="I14" s="11">
        <v>291</v>
      </c>
    </row>
    <row r="15" spans="1:14" ht="11.65" customHeight="1" x14ac:dyDescent="0.2">
      <c r="A15" s="21" t="s">
        <v>155</v>
      </c>
      <c r="B15" s="10" t="s">
        <v>12</v>
      </c>
      <c r="C15" s="8">
        <v>4367</v>
      </c>
      <c r="D15" s="8">
        <v>16</v>
      </c>
      <c r="E15" s="8">
        <v>2391</v>
      </c>
      <c r="F15" s="8">
        <v>1211</v>
      </c>
      <c r="G15" s="8">
        <v>413</v>
      </c>
      <c r="H15" s="8">
        <v>139</v>
      </c>
      <c r="I15" s="8">
        <v>197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95</v>
      </c>
      <c r="D16" s="8" t="s">
        <v>20</v>
      </c>
      <c r="E16" s="8">
        <v>39</v>
      </c>
      <c r="F16" s="8">
        <v>31</v>
      </c>
      <c r="G16" s="8">
        <v>13</v>
      </c>
      <c r="H16" s="8">
        <v>3</v>
      </c>
      <c r="I16" s="8">
        <v>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1706</v>
      </c>
      <c r="D17" s="13">
        <v>11</v>
      </c>
      <c r="E17" s="13">
        <v>628</v>
      </c>
      <c r="F17" s="13">
        <v>758</v>
      </c>
      <c r="G17" s="13">
        <v>149</v>
      </c>
      <c r="H17" s="13">
        <v>75</v>
      </c>
      <c r="I17" s="13">
        <v>85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17465</v>
      </c>
      <c r="D6" s="11">
        <v>1448</v>
      </c>
      <c r="E6" s="11">
        <v>9094</v>
      </c>
      <c r="F6" s="11">
        <v>4807</v>
      </c>
      <c r="G6" s="11">
        <v>1071</v>
      </c>
      <c r="H6" s="11">
        <v>541</v>
      </c>
      <c r="I6" s="11">
        <v>504</v>
      </c>
    </row>
    <row r="7" spans="1:14" ht="11.65" customHeight="1" x14ac:dyDescent="0.2">
      <c r="A7" s="21" t="s">
        <v>155</v>
      </c>
      <c r="B7" s="10" t="s">
        <v>12</v>
      </c>
      <c r="C7" s="8">
        <v>11571</v>
      </c>
      <c r="D7" s="8">
        <v>702</v>
      </c>
      <c r="E7" s="8">
        <v>6557</v>
      </c>
      <c r="F7" s="8">
        <v>2903</v>
      </c>
      <c r="G7" s="8">
        <v>764</v>
      </c>
      <c r="H7" s="8">
        <v>328</v>
      </c>
      <c r="I7" s="8">
        <v>317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257</v>
      </c>
      <c r="D8" s="8">
        <v>17</v>
      </c>
      <c r="E8" s="8">
        <v>136</v>
      </c>
      <c r="F8" s="8">
        <v>68</v>
      </c>
      <c r="G8" s="8">
        <v>21</v>
      </c>
      <c r="H8" s="8">
        <v>8</v>
      </c>
      <c r="I8" s="8">
        <v>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5637</v>
      </c>
      <c r="D9" s="8">
        <v>729</v>
      </c>
      <c r="E9" s="8">
        <v>2401</v>
      </c>
      <c r="F9" s="8">
        <v>1836</v>
      </c>
      <c r="G9" s="8">
        <v>286</v>
      </c>
      <c r="H9" s="8">
        <v>205</v>
      </c>
      <c r="I9" s="8">
        <v>180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7684</v>
      </c>
      <c r="D10" s="11">
        <v>1411</v>
      </c>
      <c r="E10" s="11">
        <v>3809</v>
      </c>
      <c r="F10" s="11">
        <v>1688</v>
      </c>
      <c r="G10" s="11">
        <v>319</v>
      </c>
      <c r="H10" s="11">
        <v>227</v>
      </c>
      <c r="I10" s="11">
        <v>230</v>
      </c>
    </row>
    <row r="11" spans="1:14" ht="11.65" customHeight="1" x14ac:dyDescent="0.2">
      <c r="A11" s="21" t="s">
        <v>155</v>
      </c>
      <c r="B11" s="10" t="s">
        <v>12</v>
      </c>
      <c r="C11" s="8">
        <v>5323</v>
      </c>
      <c r="D11" s="8">
        <v>681</v>
      </c>
      <c r="E11" s="8">
        <v>3009</v>
      </c>
      <c r="F11" s="8">
        <v>1098</v>
      </c>
      <c r="G11" s="8">
        <v>237</v>
      </c>
      <c r="H11" s="8">
        <v>143</v>
      </c>
      <c r="I11" s="8">
        <v>155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130</v>
      </c>
      <c r="D12" s="8">
        <v>16</v>
      </c>
      <c r="E12" s="8">
        <v>65</v>
      </c>
      <c r="F12" s="8">
        <v>32</v>
      </c>
      <c r="G12" s="8">
        <v>10</v>
      </c>
      <c r="H12" s="8">
        <v>1</v>
      </c>
      <c r="I12" s="8">
        <v>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2231</v>
      </c>
      <c r="D13" s="8">
        <v>714</v>
      </c>
      <c r="E13" s="8">
        <v>735</v>
      </c>
      <c r="F13" s="8">
        <v>558</v>
      </c>
      <c r="G13" s="8">
        <v>72</v>
      </c>
      <c r="H13" s="8">
        <v>83</v>
      </c>
      <c r="I13" s="8">
        <v>69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9781</v>
      </c>
      <c r="D14" s="11">
        <v>37</v>
      </c>
      <c r="E14" s="11">
        <v>5285</v>
      </c>
      <c r="F14" s="11">
        <v>3119</v>
      </c>
      <c r="G14" s="11">
        <v>752</v>
      </c>
      <c r="H14" s="11">
        <v>314</v>
      </c>
      <c r="I14" s="11">
        <v>274</v>
      </c>
    </row>
    <row r="15" spans="1:14" ht="11.65" customHeight="1" x14ac:dyDescent="0.2">
      <c r="A15" s="21" t="s">
        <v>155</v>
      </c>
      <c r="B15" s="10" t="s">
        <v>12</v>
      </c>
      <c r="C15" s="8">
        <v>6248</v>
      </c>
      <c r="D15" s="8">
        <v>21</v>
      </c>
      <c r="E15" s="8">
        <v>3548</v>
      </c>
      <c r="F15" s="8">
        <v>1805</v>
      </c>
      <c r="G15" s="8">
        <v>527</v>
      </c>
      <c r="H15" s="8">
        <v>185</v>
      </c>
      <c r="I15" s="8">
        <v>162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127</v>
      </c>
      <c r="D16" s="8">
        <v>1</v>
      </c>
      <c r="E16" s="8">
        <v>71</v>
      </c>
      <c r="F16" s="8">
        <v>36</v>
      </c>
      <c r="G16" s="8">
        <v>11</v>
      </c>
      <c r="H16" s="8">
        <v>7</v>
      </c>
      <c r="I16" s="8">
        <v>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3406</v>
      </c>
      <c r="D17" s="13">
        <v>15</v>
      </c>
      <c r="E17" s="13">
        <v>1666</v>
      </c>
      <c r="F17" s="13">
        <v>1278</v>
      </c>
      <c r="G17" s="13">
        <v>214</v>
      </c>
      <c r="H17" s="13">
        <v>122</v>
      </c>
      <c r="I17" s="13">
        <v>111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129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18199</v>
      </c>
      <c r="D6" s="11">
        <v>1495</v>
      </c>
      <c r="E6" s="11">
        <v>9964</v>
      </c>
      <c r="F6" s="11">
        <v>4646</v>
      </c>
      <c r="G6" s="11">
        <v>1070</v>
      </c>
      <c r="H6" s="11">
        <v>509</v>
      </c>
      <c r="I6" s="11">
        <v>515</v>
      </c>
    </row>
    <row r="7" spans="1:14" ht="11.65" customHeight="1" x14ac:dyDescent="0.2">
      <c r="A7" s="21" t="s">
        <v>155</v>
      </c>
      <c r="B7" s="10" t="s">
        <v>12</v>
      </c>
      <c r="C7" s="8">
        <v>12130</v>
      </c>
      <c r="D7" s="8">
        <v>660</v>
      </c>
      <c r="E7" s="8">
        <v>7335</v>
      </c>
      <c r="F7" s="8">
        <v>2740</v>
      </c>
      <c r="G7" s="8">
        <v>768</v>
      </c>
      <c r="H7" s="8">
        <v>305</v>
      </c>
      <c r="I7" s="8">
        <v>322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453</v>
      </c>
      <c r="D8" s="8">
        <v>37</v>
      </c>
      <c r="E8" s="8">
        <v>276</v>
      </c>
      <c r="F8" s="8">
        <v>90</v>
      </c>
      <c r="G8" s="8">
        <v>28</v>
      </c>
      <c r="H8" s="8">
        <v>9</v>
      </c>
      <c r="I8" s="8">
        <v>13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5616</v>
      </c>
      <c r="D9" s="8">
        <v>798</v>
      </c>
      <c r="E9" s="8">
        <v>2353</v>
      </c>
      <c r="F9" s="8">
        <v>1816</v>
      </c>
      <c r="G9" s="8">
        <v>274</v>
      </c>
      <c r="H9" s="8">
        <v>195</v>
      </c>
      <c r="I9" s="8">
        <v>180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7596</v>
      </c>
      <c r="D10" s="11">
        <v>1440</v>
      </c>
      <c r="E10" s="11">
        <v>3634</v>
      </c>
      <c r="F10" s="11">
        <v>1795</v>
      </c>
      <c r="G10" s="11">
        <v>269</v>
      </c>
      <c r="H10" s="11">
        <v>236</v>
      </c>
      <c r="I10" s="11">
        <v>222</v>
      </c>
    </row>
    <row r="11" spans="1:14" ht="11.65" customHeight="1" x14ac:dyDescent="0.2">
      <c r="A11" s="21" t="s">
        <v>155</v>
      </c>
      <c r="B11" s="10" t="s">
        <v>12</v>
      </c>
      <c r="C11" s="8">
        <v>5100</v>
      </c>
      <c r="D11" s="8">
        <v>625</v>
      </c>
      <c r="E11" s="8">
        <v>2840</v>
      </c>
      <c r="F11" s="8">
        <v>1147</v>
      </c>
      <c r="G11" s="8">
        <v>204</v>
      </c>
      <c r="H11" s="8">
        <v>142</v>
      </c>
      <c r="I11" s="8">
        <v>142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191</v>
      </c>
      <c r="D12" s="8">
        <v>37</v>
      </c>
      <c r="E12" s="8">
        <v>97</v>
      </c>
      <c r="F12" s="8">
        <v>38</v>
      </c>
      <c r="G12" s="8">
        <v>6</v>
      </c>
      <c r="H12" s="8">
        <v>5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2305</v>
      </c>
      <c r="D13" s="8">
        <v>778</v>
      </c>
      <c r="E13" s="8">
        <v>697</v>
      </c>
      <c r="F13" s="8">
        <v>610</v>
      </c>
      <c r="G13" s="8">
        <v>59</v>
      </c>
      <c r="H13" s="8">
        <v>89</v>
      </c>
      <c r="I13" s="8">
        <v>72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10603</v>
      </c>
      <c r="D14" s="11">
        <v>55</v>
      </c>
      <c r="E14" s="11">
        <v>6330</v>
      </c>
      <c r="F14" s="11">
        <v>2851</v>
      </c>
      <c r="G14" s="11">
        <v>801</v>
      </c>
      <c r="H14" s="11">
        <v>273</v>
      </c>
      <c r="I14" s="11">
        <v>293</v>
      </c>
    </row>
    <row r="15" spans="1:14" ht="11.65" customHeight="1" x14ac:dyDescent="0.2">
      <c r="A15" s="21" t="s">
        <v>155</v>
      </c>
      <c r="B15" s="10" t="s">
        <v>12</v>
      </c>
      <c r="C15" s="8">
        <v>7030</v>
      </c>
      <c r="D15" s="8">
        <v>35</v>
      </c>
      <c r="E15" s="8">
        <v>4495</v>
      </c>
      <c r="F15" s="8">
        <v>1593</v>
      </c>
      <c r="G15" s="8">
        <v>564</v>
      </c>
      <c r="H15" s="8">
        <v>163</v>
      </c>
      <c r="I15" s="8">
        <v>180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262</v>
      </c>
      <c r="D16" s="8" t="s">
        <v>20</v>
      </c>
      <c r="E16" s="8">
        <v>179</v>
      </c>
      <c r="F16" s="8">
        <v>52</v>
      </c>
      <c r="G16" s="8">
        <v>22</v>
      </c>
      <c r="H16" s="8">
        <v>4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3311</v>
      </c>
      <c r="D17" s="13">
        <v>20</v>
      </c>
      <c r="E17" s="13">
        <v>1656</v>
      </c>
      <c r="F17" s="13">
        <v>1206</v>
      </c>
      <c r="G17" s="13">
        <v>215</v>
      </c>
      <c r="H17" s="13">
        <v>106</v>
      </c>
      <c r="I17" s="13">
        <v>108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4833</v>
      </c>
      <c r="D6" s="11">
        <v>485</v>
      </c>
      <c r="E6" s="11">
        <v>2428</v>
      </c>
      <c r="F6" s="11">
        <v>1247</v>
      </c>
      <c r="G6" s="11">
        <v>364</v>
      </c>
      <c r="H6" s="11">
        <v>138</v>
      </c>
      <c r="I6" s="11">
        <v>171</v>
      </c>
    </row>
    <row r="7" spans="1:14" ht="11.65" customHeight="1" x14ac:dyDescent="0.2">
      <c r="A7" s="21" t="s">
        <v>155</v>
      </c>
      <c r="B7" s="10" t="s">
        <v>12</v>
      </c>
      <c r="C7" s="8">
        <v>3509</v>
      </c>
      <c r="D7" s="8">
        <v>263</v>
      </c>
      <c r="E7" s="8">
        <v>1881</v>
      </c>
      <c r="F7" s="8">
        <v>876</v>
      </c>
      <c r="G7" s="8">
        <v>280</v>
      </c>
      <c r="H7" s="8">
        <v>90</v>
      </c>
      <c r="I7" s="8">
        <v>119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345</v>
      </c>
      <c r="D8" s="8">
        <v>83</v>
      </c>
      <c r="E8" s="8">
        <v>144</v>
      </c>
      <c r="F8" s="8">
        <v>84</v>
      </c>
      <c r="G8" s="8">
        <v>15</v>
      </c>
      <c r="H8" s="8">
        <v>7</v>
      </c>
      <c r="I8" s="8">
        <v>12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979</v>
      </c>
      <c r="D9" s="8">
        <v>139</v>
      </c>
      <c r="E9" s="8">
        <v>403</v>
      </c>
      <c r="F9" s="8">
        <v>287</v>
      </c>
      <c r="G9" s="8">
        <v>69</v>
      </c>
      <c r="H9" s="8">
        <v>41</v>
      </c>
      <c r="I9" s="8">
        <v>40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2119</v>
      </c>
      <c r="D10" s="11">
        <v>478</v>
      </c>
      <c r="E10" s="11">
        <v>975</v>
      </c>
      <c r="F10" s="11">
        <v>439</v>
      </c>
      <c r="G10" s="11">
        <v>90</v>
      </c>
      <c r="H10" s="11">
        <v>63</v>
      </c>
      <c r="I10" s="11">
        <v>74</v>
      </c>
    </row>
    <row r="11" spans="1:14" ht="11.65" customHeight="1" x14ac:dyDescent="0.2">
      <c r="A11" s="21" t="s">
        <v>155</v>
      </c>
      <c r="B11" s="10" t="s">
        <v>12</v>
      </c>
      <c r="C11" s="8">
        <v>1595</v>
      </c>
      <c r="D11" s="8">
        <v>259</v>
      </c>
      <c r="E11" s="8">
        <v>834</v>
      </c>
      <c r="F11" s="8">
        <v>327</v>
      </c>
      <c r="G11" s="8">
        <v>76</v>
      </c>
      <c r="H11" s="8">
        <v>41</v>
      </c>
      <c r="I11" s="8">
        <v>58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186</v>
      </c>
      <c r="D12" s="8">
        <v>82</v>
      </c>
      <c r="E12" s="8">
        <v>61</v>
      </c>
      <c r="F12" s="8">
        <v>34</v>
      </c>
      <c r="G12" s="8">
        <v>2</v>
      </c>
      <c r="H12" s="8">
        <v>4</v>
      </c>
      <c r="I12" s="8">
        <v>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338</v>
      </c>
      <c r="D13" s="8">
        <v>137</v>
      </c>
      <c r="E13" s="8">
        <v>80</v>
      </c>
      <c r="F13" s="8">
        <v>78</v>
      </c>
      <c r="G13" s="8">
        <v>12</v>
      </c>
      <c r="H13" s="8">
        <v>18</v>
      </c>
      <c r="I13" s="8">
        <v>13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2714</v>
      </c>
      <c r="D14" s="11">
        <v>7</v>
      </c>
      <c r="E14" s="11">
        <v>1453</v>
      </c>
      <c r="F14" s="11">
        <v>808</v>
      </c>
      <c r="G14" s="11">
        <v>274</v>
      </c>
      <c r="H14" s="11">
        <v>75</v>
      </c>
      <c r="I14" s="11">
        <v>97</v>
      </c>
    </row>
    <row r="15" spans="1:14" ht="11.65" customHeight="1" x14ac:dyDescent="0.2">
      <c r="A15" s="21" t="s">
        <v>155</v>
      </c>
      <c r="B15" s="10" t="s">
        <v>12</v>
      </c>
      <c r="C15" s="8">
        <v>1914</v>
      </c>
      <c r="D15" s="8">
        <v>4</v>
      </c>
      <c r="E15" s="8">
        <v>1047</v>
      </c>
      <c r="F15" s="8">
        <v>549</v>
      </c>
      <c r="G15" s="8">
        <v>204</v>
      </c>
      <c r="H15" s="8">
        <v>49</v>
      </c>
      <c r="I15" s="8">
        <v>61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159</v>
      </c>
      <c r="D16" s="8">
        <v>1</v>
      </c>
      <c r="E16" s="8">
        <v>83</v>
      </c>
      <c r="F16" s="8">
        <v>50</v>
      </c>
      <c r="G16" s="8">
        <v>13</v>
      </c>
      <c r="H16" s="8">
        <v>3</v>
      </c>
      <c r="I16" s="8">
        <v>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641</v>
      </c>
      <c r="D17" s="13">
        <v>2</v>
      </c>
      <c r="E17" s="13">
        <v>323</v>
      </c>
      <c r="F17" s="13">
        <v>209</v>
      </c>
      <c r="G17" s="13">
        <v>57</v>
      </c>
      <c r="H17" s="13">
        <v>23</v>
      </c>
      <c r="I17" s="13">
        <v>27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13254</v>
      </c>
      <c r="D6" s="11">
        <v>1173</v>
      </c>
      <c r="E6" s="11">
        <v>7566</v>
      </c>
      <c r="F6" s="11">
        <v>3098</v>
      </c>
      <c r="G6" s="11">
        <v>769</v>
      </c>
      <c r="H6" s="11">
        <v>324</v>
      </c>
      <c r="I6" s="11">
        <v>324</v>
      </c>
    </row>
    <row r="7" spans="1:14" ht="11.65" customHeight="1" x14ac:dyDescent="0.2">
      <c r="A7" s="21" t="s">
        <v>155</v>
      </c>
      <c r="B7" s="10" t="s">
        <v>12</v>
      </c>
      <c r="C7" s="8">
        <v>8710</v>
      </c>
      <c r="D7" s="8">
        <v>544</v>
      </c>
      <c r="E7" s="8">
        <v>5381</v>
      </c>
      <c r="F7" s="8">
        <v>1869</v>
      </c>
      <c r="G7" s="8">
        <v>528</v>
      </c>
      <c r="H7" s="8">
        <v>193</v>
      </c>
      <c r="I7" s="8">
        <v>195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190</v>
      </c>
      <c r="D8" s="8">
        <v>17</v>
      </c>
      <c r="E8" s="8">
        <v>108</v>
      </c>
      <c r="F8" s="8">
        <v>41</v>
      </c>
      <c r="G8" s="8">
        <v>13</v>
      </c>
      <c r="H8" s="8">
        <v>6</v>
      </c>
      <c r="I8" s="8">
        <v>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4354</v>
      </c>
      <c r="D9" s="8">
        <v>612</v>
      </c>
      <c r="E9" s="8">
        <v>2077</v>
      </c>
      <c r="F9" s="8">
        <v>1188</v>
      </c>
      <c r="G9" s="8">
        <v>228</v>
      </c>
      <c r="H9" s="8">
        <v>125</v>
      </c>
      <c r="I9" s="8">
        <v>124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5629</v>
      </c>
      <c r="D10" s="11">
        <v>1115</v>
      </c>
      <c r="E10" s="11">
        <v>2831</v>
      </c>
      <c r="F10" s="11">
        <v>1171</v>
      </c>
      <c r="G10" s="11">
        <v>212</v>
      </c>
      <c r="H10" s="11">
        <v>137</v>
      </c>
      <c r="I10" s="11">
        <v>163</v>
      </c>
    </row>
    <row r="11" spans="1:14" ht="11.65" customHeight="1" x14ac:dyDescent="0.2">
      <c r="A11" s="21" t="s">
        <v>155</v>
      </c>
      <c r="B11" s="10" t="s">
        <v>12</v>
      </c>
      <c r="C11" s="8">
        <v>3808</v>
      </c>
      <c r="D11" s="8">
        <v>507</v>
      </c>
      <c r="E11" s="8">
        <v>2169</v>
      </c>
      <c r="F11" s="8">
        <v>789</v>
      </c>
      <c r="G11" s="8">
        <v>154</v>
      </c>
      <c r="H11" s="8">
        <v>80</v>
      </c>
      <c r="I11" s="8">
        <v>109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91</v>
      </c>
      <c r="D12" s="8">
        <v>16</v>
      </c>
      <c r="E12" s="8">
        <v>51</v>
      </c>
      <c r="F12" s="8">
        <v>12</v>
      </c>
      <c r="G12" s="8">
        <v>5</v>
      </c>
      <c r="H12" s="8">
        <v>4</v>
      </c>
      <c r="I12" s="8">
        <v>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1730</v>
      </c>
      <c r="D13" s="8">
        <v>592</v>
      </c>
      <c r="E13" s="8">
        <v>611</v>
      </c>
      <c r="F13" s="8">
        <v>370</v>
      </c>
      <c r="G13" s="8">
        <v>53</v>
      </c>
      <c r="H13" s="8">
        <v>53</v>
      </c>
      <c r="I13" s="8">
        <v>51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7625</v>
      </c>
      <c r="D14" s="11">
        <v>58</v>
      </c>
      <c r="E14" s="11">
        <v>4735</v>
      </c>
      <c r="F14" s="11">
        <v>1927</v>
      </c>
      <c r="G14" s="11">
        <v>557</v>
      </c>
      <c r="H14" s="11">
        <v>187</v>
      </c>
      <c r="I14" s="11">
        <v>161</v>
      </c>
    </row>
    <row r="15" spans="1:14" ht="11.65" customHeight="1" x14ac:dyDescent="0.2">
      <c r="A15" s="21" t="s">
        <v>155</v>
      </c>
      <c r="B15" s="10" t="s">
        <v>12</v>
      </c>
      <c r="C15" s="8">
        <v>4902</v>
      </c>
      <c r="D15" s="8">
        <v>37</v>
      </c>
      <c r="E15" s="8">
        <v>3212</v>
      </c>
      <c r="F15" s="8">
        <v>1080</v>
      </c>
      <c r="G15" s="8">
        <v>374</v>
      </c>
      <c r="H15" s="8">
        <v>113</v>
      </c>
      <c r="I15" s="8">
        <v>86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99</v>
      </c>
      <c r="D16" s="8">
        <v>1</v>
      </c>
      <c r="E16" s="8">
        <v>57</v>
      </c>
      <c r="F16" s="8">
        <v>29</v>
      </c>
      <c r="G16" s="8">
        <v>8</v>
      </c>
      <c r="H16" s="8">
        <v>2</v>
      </c>
      <c r="I16" s="8">
        <v>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2624</v>
      </c>
      <c r="D17" s="13">
        <v>20</v>
      </c>
      <c r="E17" s="13">
        <v>1466</v>
      </c>
      <c r="F17" s="13">
        <v>818</v>
      </c>
      <c r="G17" s="13">
        <v>175</v>
      </c>
      <c r="H17" s="13">
        <v>72</v>
      </c>
      <c r="I17" s="13">
        <v>73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13867</v>
      </c>
      <c r="D6" s="11">
        <v>1177</v>
      </c>
      <c r="E6" s="11">
        <v>7301</v>
      </c>
      <c r="F6" s="11">
        <v>3745</v>
      </c>
      <c r="G6" s="11">
        <v>835</v>
      </c>
      <c r="H6" s="11">
        <v>395</v>
      </c>
      <c r="I6" s="11">
        <v>414</v>
      </c>
    </row>
    <row r="7" spans="1:14" ht="11.65" customHeight="1" x14ac:dyDescent="0.2">
      <c r="A7" s="21" t="s">
        <v>155</v>
      </c>
      <c r="B7" s="10" t="s">
        <v>12</v>
      </c>
      <c r="C7" s="8">
        <v>10193</v>
      </c>
      <c r="D7" s="8">
        <v>643</v>
      </c>
      <c r="E7" s="8">
        <v>5690</v>
      </c>
      <c r="F7" s="8">
        <v>2630</v>
      </c>
      <c r="G7" s="8">
        <v>672</v>
      </c>
      <c r="H7" s="8">
        <v>272</v>
      </c>
      <c r="I7" s="8">
        <v>286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211</v>
      </c>
      <c r="D8" s="8">
        <v>23</v>
      </c>
      <c r="E8" s="8">
        <v>112</v>
      </c>
      <c r="F8" s="8">
        <v>43</v>
      </c>
      <c r="G8" s="8">
        <v>16</v>
      </c>
      <c r="H8" s="8">
        <v>5</v>
      </c>
      <c r="I8" s="8">
        <v>12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3463</v>
      </c>
      <c r="D9" s="8">
        <v>511</v>
      </c>
      <c r="E9" s="8">
        <v>1499</v>
      </c>
      <c r="F9" s="8">
        <v>1072</v>
      </c>
      <c r="G9" s="8">
        <v>147</v>
      </c>
      <c r="H9" s="8">
        <v>118</v>
      </c>
      <c r="I9" s="8">
        <v>116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6290</v>
      </c>
      <c r="D10" s="11">
        <v>1132</v>
      </c>
      <c r="E10" s="11">
        <v>3245</v>
      </c>
      <c r="F10" s="11">
        <v>1348</v>
      </c>
      <c r="G10" s="11">
        <v>228</v>
      </c>
      <c r="H10" s="11">
        <v>160</v>
      </c>
      <c r="I10" s="11">
        <v>177</v>
      </c>
    </row>
    <row r="11" spans="1:14" ht="11.65" customHeight="1" x14ac:dyDescent="0.2">
      <c r="A11" s="21" t="s">
        <v>155</v>
      </c>
      <c r="B11" s="10" t="s">
        <v>12</v>
      </c>
      <c r="C11" s="8">
        <v>4807</v>
      </c>
      <c r="D11" s="8">
        <v>612</v>
      </c>
      <c r="E11" s="8">
        <v>2724</v>
      </c>
      <c r="F11" s="8">
        <v>1030</v>
      </c>
      <c r="G11" s="8">
        <v>192</v>
      </c>
      <c r="H11" s="8">
        <v>117</v>
      </c>
      <c r="I11" s="8">
        <v>132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113</v>
      </c>
      <c r="D12" s="8">
        <v>23</v>
      </c>
      <c r="E12" s="8">
        <v>61</v>
      </c>
      <c r="F12" s="8">
        <v>17</v>
      </c>
      <c r="G12" s="8">
        <v>6</v>
      </c>
      <c r="H12" s="8">
        <v>2</v>
      </c>
      <c r="I12" s="8">
        <v>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1370</v>
      </c>
      <c r="D13" s="8">
        <v>497</v>
      </c>
      <c r="E13" s="8">
        <v>460</v>
      </c>
      <c r="F13" s="8">
        <v>301</v>
      </c>
      <c r="G13" s="8">
        <v>30</v>
      </c>
      <c r="H13" s="8">
        <v>41</v>
      </c>
      <c r="I13" s="8">
        <v>41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7577</v>
      </c>
      <c r="D14" s="11">
        <v>45</v>
      </c>
      <c r="E14" s="11">
        <v>4056</v>
      </c>
      <c r="F14" s="11">
        <v>2397</v>
      </c>
      <c r="G14" s="11">
        <v>607</v>
      </c>
      <c r="H14" s="11">
        <v>235</v>
      </c>
      <c r="I14" s="11">
        <v>237</v>
      </c>
    </row>
    <row r="15" spans="1:14" ht="11.65" customHeight="1" x14ac:dyDescent="0.2">
      <c r="A15" s="21" t="s">
        <v>155</v>
      </c>
      <c r="B15" s="10" t="s">
        <v>12</v>
      </c>
      <c r="C15" s="8">
        <v>5386</v>
      </c>
      <c r="D15" s="8">
        <v>31</v>
      </c>
      <c r="E15" s="8">
        <v>2966</v>
      </c>
      <c r="F15" s="8">
        <v>1600</v>
      </c>
      <c r="G15" s="8">
        <v>480</v>
      </c>
      <c r="H15" s="8">
        <v>155</v>
      </c>
      <c r="I15" s="8">
        <v>154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98</v>
      </c>
      <c r="D16" s="8" t="s">
        <v>20</v>
      </c>
      <c r="E16" s="8">
        <v>51</v>
      </c>
      <c r="F16" s="8">
        <v>26</v>
      </c>
      <c r="G16" s="8">
        <v>10</v>
      </c>
      <c r="H16" s="8">
        <v>3</v>
      </c>
      <c r="I16" s="8">
        <v>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2093</v>
      </c>
      <c r="D17" s="13">
        <v>14</v>
      </c>
      <c r="E17" s="13">
        <v>1039</v>
      </c>
      <c r="F17" s="13">
        <v>771</v>
      </c>
      <c r="G17" s="13">
        <v>117</v>
      </c>
      <c r="H17" s="13">
        <v>77</v>
      </c>
      <c r="I17" s="13">
        <v>75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4398</v>
      </c>
      <c r="D6" s="11">
        <v>426</v>
      </c>
      <c r="E6" s="11">
        <v>2129</v>
      </c>
      <c r="F6" s="11">
        <v>1183</v>
      </c>
      <c r="G6" s="11">
        <v>394</v>
      </c>
      <c r="H6" s="11">
        <v>154</v>
      </c>
      <c r="I6" s="11">
        <v>112</v>
      </c>
    </row>
    <row r="7" spans="1:14" ht="11.65" customHeight="1" x14ac:dyDescent="0.2">
      <c r="A7" s="21" t="s">
        <v>155</v>
      </c>
      <c r="B7" s="10" t="s">
        <v>12</v>
      </c>
      <c r="C7" s="8">
        <v>2947</v>
      </c>
      <c r="D7" s="8">
        <v>230</v>
      </c>
      <c r="E7" s="8">
        <v>1579</v>
      </c>
      <c r="F7" s="8">
        <v>733</v>
      </c>
      <c r="G7" s="8">
        <v>249</v>
      </c>
      <c r="H7" s="8">
        <v>91</v>
      </c>
      <c r="I7" s="8">
        <v>65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91</v>
      </c>
      <c r="D8" s="8">
        <v>14</v>
      </c>
      <c r="E8" s="8">
        <v>40</v>
      </c>
      <c r="F8" s="8">
        <v>20</v>
      </c>
      <c r="G8" s="8">
        <v>6</v>
      </c>
      <c r="H8" s="8">
        <v>9</v>
      </c>
      <c r="I8" s="8">
        <v>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1360</v>
      </c>
      <c r="D9" s="8">
        <v>182</v>
      </c>
      <c r="E9" s="8">
        <v>510</v>
      </c>
      <c r="F9" s="8">
        <v>430</v>
      </c>
      <c r="G9" s="8">
        <v>139</v>
      </c>
      <c r="H9" s="8">
        <v>54</v>
      </c>
      <c r="I9" s="8">
        <v>45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1843</v>
      </c>
      <c r="D10" s="11">
        <v>414</v>
      </c>
      <c r="E10" s="11">
        <v>835</v>
      </c>
      <c r="F10" s="11">
        <v>394</v>
      </c>
      <c r="G10" s="11">
        <v>87</v>
      </c>
      <c r="H10" s="11">
        <v>69</v>
      </c>
      <c r="I10" s="11">
        <v>44</v>
      </c>
    </row>
    <row r="11" spans="1:14" ht="11.65" customHeight="1" x14ac:dyDescent="0.2">
      <c r="A11" s="21" t="s">
        <v>155</v>
      </c>
      <c r="B11" s="10" t="s">
        <v>12</v>
      </c>
      <c r="C11" s="8">
        <v>1310</v>
      </c>
      <c r="D11" s="8">
        <v>223</v>
      </c>
      <c r="E11" s="8">
        <v>700</v>
      </c>
      <c r="F11" s="8">
        <v>254</v>
      </c>
      <c r="G11" s="8">
        <v>59</v>
      </c>
      <c r="H11" s="8">
        <v>44</v>
      </c>
      <c r="I11" s="8">
        <v>30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49</v>
      </c>
      <c r="D12" s="8">
        <v>14</v>
      </c>
      <c r="E12" s="8">
        <v>18</v>
      </c>
      <c r="F12" s="8">
        <v>10</v>
      </c>
      <c r="G12" s="8">
        <v>1</v>
      </c>
      <c r="H12" s="8">
        <v>5</v>
      </c>
      <c r="I12" s="8">
        <v>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484</v>
      </c>
      <c r="D13" s="8">
        <v>177</v>
      </c>
      <c r="E13" s="8">
        <v>117</v>
      </c>
      <c r="F13" s="8">
        <v>130</v>
      </c>
      <c r="G13" s="8">
        <v>27</v>
      </c>
      <c r="H13" s="8">
        <v>20</v>
      </c>
      <c r="I13" s="8">
        <v>13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2555</v>
      </c>
      <c r="D14" s="11">
        <v>12</v>
      </c>
      <c r="E14" s="11">
        <v>1294</v>
      </c>
      <c r="F14" s="11">
        <v>789</v>
      </c>
      <c r="G14" s="11">
        <v>307</v>
      </c>
      <c r="H14" s="11">
        <v>85</v>
      </c>
      <c r="I14" s="11">
        <v>68</v>
      </c>
    </row>
    <row r="15" spans="1:14" ht="11.65" customHeight="1" x14ac:dyDescent="0.2">
      <c r="A15" s="21" t="s">
        <v>155</v>
      </c>
      <c r="B15" s="10" t="s">
        <v>12</v>
      </c>
      <c r="C15" s="8">
        <v>1637</v>
      </c>
      <c r="D15" s="8">
        <v>7</v>
      </c>
      <c r="E15" s="8">
        <v>879</v>
      </c>
      <c r="F15" s="8">
        <v>479</v>
      </c>
      <c r="G15" s="8">
        <v>190</v>
      </c>
      <c r="H15" s="8">
        <v>47</v>
      </c>
      <c r="I15" s="8">
        <v>35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42</v>
      </c>
      <c r="D16" s="8" t="s">
        <v>20</v>
      </c>
      <c r="E16" s="8">
        <v>22</v>
      </c>
      <c r="F16" s="8">
        <v>10</v>
      </c>
      <c r="G16" s="8">
        <v>5</v>
      </c>
      <c r="H16" s="8">
        <v>4</v>
      </c>
      <c r="I16" s="8">
        <v>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876</v>
      </c>
      <c r="D17" s="13">
        <v>5</v>
      </c>
      <c r="E17" s="13">
        <v>393</v>
      </c>
      <c r="F17" s="13">
        <v>300</v>
      </c>
      <c r="G17" s="13">
        <v>112</v>
      </c>
      <c r="H17" s="13">
        <v>34</v>
      </c>
      <c r="I17" s="13">
        <v>32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83751</v>
      </c>
      <c r="D6" s="11">
        <v>7016</v>
      </c>
      <c r="E6" s="11">
        <v>46347</v>
      </c>
      <c r="F6" s="11">
        <v>20838</v>
      </c>
      <c r="G6" s="11">
        <v>3868</v>
      </c>
      <c r="H6" s="11">
        <v>1787</v>
      </c>
      <c r="I6" s="11">
        <v>3895</v>
      </c>
    </row>
    <row r="7" spans="1:14" ht="11.65" customHeight="1" x14ac:dyDescent="0.2">
      <c r="A7" s="21" t="s">
        <v>155</v>
      </c>
      <c r="B7" s="10" t="s">
        <v>12</v>
      </c>
      <c r="C7" s="8">
        <v>57472</v>
      </c>
      <c r="D7" s="8">
        <v>3591</v>
      </c>
      <c r="E7" s="8">
        <v>36377</v>
      </c>
      <c r="F7" s="8">
        <v>11303</v>
      </c>
      <c r="G7" s="8">
        <v>2930</v>
      </c>
      <c r="H7" s="8">
        <v>1008</v>
      </c>
      <c r="I7" s="8">
        <v>2263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2044</v>
      </c>
      <c r="D8" s="8">
        <v>288</v>
      </c>
      <c r="E8" s="8">
        <v>963</v>
      </c>
      <c r="F8" s="8">
        <v>462</v>
      </c>
      <c r="G8" s="8">
        <v>115</v>
      </c>
      <c r="H8" s="8">
        <v>51</v>
      </c>
      <c r="I8" s="8">
        <v>165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24235</v>
      </c>
      <c r="D9" s="8">
        <v>3137</v>
      </c>
      <c r="E9" s="8">
        <v>9007</v>
      </c>
      <c r="F9" s="8">
        <v>9073</v>
      </c>
      <c r="G9" s="8">
        <v>823</v>
      </c>
      <c r="H9" s="8">
        <v>728</v>
      </c>
      <c r="I9" s="8">
        <v>1467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38604</v>
      </c>
      <c r="D10" s="11">
        <v>6751</v>
      </c>
      <c r="E10" s="11">
        <v>19759</v>
      </c>
      <c r="F10" s="11">
        <v>8075</v>
      </c>
      <c r="G10" s="11">
        <v>1307</v>
      </c>
      <c r="H10" s="11">
        <v>831</v>
      </c>
      <c r="I10" s="11">
        <v>1881</v>
      </c>
    </row>
    <row r="11" spans="1:14" ht="11.65" customHeight="1" x14ac:dyDescent="0.2">
      <c r="A11" s="21" t="s">
        <v>155</v>
      </c>
      <c r="B11" s="10" t="s">
        <v>12</v>
      </c>
      <c r="C11" s="8">
        <v>27682</v>
      </c>
      <c r="D11" s="8">
        <v>3431</v>
      </c>
      <c r="E11" s="8">
        <v>16485</v>
      </c>
      <c r="F11" s="8">
        <v>5096</v>
      </c>
      <c r="G11" s="8">
        <v>1040</v>
      </c>
      <c r="H11" s="8">
        <v>472</v>
      </c>
      <c r="I11" s="8">
        <v>1158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1034</v>
      </c>
      <c r="D12" s="8">
        <v>280</v>
      </c>
      <c r="E12" s="8">
        <v>398</v>
      </c>
      <c r="F12" s="8">
        <v>199</v>
      </c>
      <c r="G12" s="8">
        <v>39</v>
      </c>
      <c r="H12" s="8">
        <v>25</v>
      </c>
      <c r="I12" s="8">
        <v>93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9888</v>
      </c>
      <c r="D13" s="8">
        <v>3040</v>
      </c>
      <c r="E13" s="8">
        <v>2876</v>
      </c>
      <c r="F13" s="8">
        <v>2780</v>
      </c>
      <c r="G13" s="8">
        <v>228</v>
      </c>
      <c r="H13" s="8">
        <v>334</v>
      </c>
      <c r="I13" s="8">
        <v>630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45147</v>
      </c>
      <c r="D14" s="11">
        <v>265</v>
      </c>
      <c r="E14" s="11">
        <v>26588</v>
      </c>
      <c r="F14" s="11">
        <v>12763</v>
      </c>
      <c r="G14" s="11">
        <v>2561</v>
      </c>
      <c r="H14" s="11">
        <v>956</v>
      </c>
      <c r="I14" s="11">
        <v>2014</v>
      </c>
    </row>
    <row r="15" spans="1:14" ht="11.65" customHeight="1" x14ac:dyDescent="0.2">
      <c r="A15" s="21" t="s">
        <v>155</v>
      </c>
      <c r="B15" s="10" t="s">
        <v>12</v>
      </c>
      <c r="C15" s="8">
        <v>29790</v>
      </c>
      <c r="D15" s="8">
        <v>160</v>
      </c>
      <c r="E15" s="8">
        <v>19892</v>
      </c>
      <c r="F15" s="8">
        <v>6207</v>
      </c>
      <c r="G15" s="8">
        <v>1890</v>
      </c>
      <c r="H15" s="8">
        <v>536</v>
      </c>
      <c r="I15" s="8">
        <v>1105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1010</v>
      </c>
      <c r="D16" s="8">
        <v>8</v>
      </c>
      <c r="E16" s="8">
        <v>565</v>
      </c>
      <c r="F16" s="8">
        <v>263</v>
      </c>
      <c r="G16" s="8">
        <v>76</v>
      </c>
      <c r="H16" s="8">
        <v>26</v>
      </c>
      <c r="I16" s="8">
        <v>72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14347</v>
      </c>
      <c r="D17" s="13">
        <v>97</v>
      </c>
      <c r="E17" s="13">
        <v>6131</v>
      </c>
      <c r="F17" s="13">
        <v>6293</v>
      </c>
      <c r="G17" s="13">
        <v>595</v>
      </c>
      <c r="H17" s="13">
        <v>394</v>
      </c>
      <c r="I17" s="13">
        <v>837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146970</v>
      </c>
      <c r="D6" s="11">
        <v>6892</v>
      </c>
      <c r="E6" s="11">
        <v>76358</v>
      </c>
      <c r="F6" s="11">
        <v>45606</v>
      </c>
      <c r="G6" s="11">
        <v>8577</v>
      </c>
      <c r="H6" s="11">
        <v>3141</v>
      </c>
      <c r="I6" s="11">
        <v>6396</v>
      </c>
    </row>
    <row r="7" spans="1:14" ht="11.65" customHeight="1" x14ac:dyDescent="0.2">
      <c r="A7" s="21" t="s">
        <v>155</v>
      </c>
      <c r="B7" s="10" t="s">
        <v>12</v>
      </c>
      <c r="C7" s="8">
        <v>116972</v>
      </c>
      <c r="D7" s="8">
        <v>3599</v>
      </c>
      <c r="E7" s="8">
        <v>66042</v>
      </c>
      <c r="F7" s="8">
        <v>33398</v>
      </c>
      <c r="G7" s="8">
        <v>7341</v>
      </c>
      <c r="H7" s="8">
        <v>2192</v>
      </c>
      <c r="I7" s="8">
        <v>4400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3011</v>
      </c>
      <c r="D8" s="8">
        <v>355</v>
      </c>
      <c r="E8" s="8">
        <v>1189</v>
      </c>
      <c r="F8" s="8">
        <v>992</v>
      </c>
      <c r="G8" s="8">
        <v>185</v>
      </c>
      <c r="H8" s="8">
        <v>89</v>
      </c>
      <c r="I8" s="8">
        <v>201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26987</v>
      </c>
      <c r="D9" s="8">
        <v>2938</v>
      </c>
      <c r="E9" s="8">
        <v>9127</v>
      </c>
      <c r="F9" s="8">
        <v>11216</v>
      </c>
      <c r="G9" s="8">
        <v>1051</v>
      </c>
      <c r="H9" s="8">
        <v>860</v>
      </c>
      <c r="I9" s="8">
        <v>1795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69867</v>
      </c>
      <c r="D10" s="11">
        <v>6557</v>
      </c>
      <c r="E10" s="11">
        <v>36263</v>
      </c>
      <c r="F10" s="11">
        <v>19636</v>
      </c>
      <c r="G10" s="11">
        <v>2797</v>
      </c>
      <c r="H10" s="11">
        <v>1509</v>
      </c>
      <c r="I10" s="11">
        <v>3105</v>
      </c>
    </row>
    <row r="11" spans="1:14" ht="11.65" customHeight="1" x14ac:dyDescent="0.2">
      <c r="A11" s="21" t="s">
        <v>155</v>
      </c>
      <c r="B11" s="10" t="s">
        <v>12</v>
      </c>
      <c r="C11" s="8">
        <v>57047</v>
      </c>
      <c r="D11" s="8">
        <v>3398</v>
      </c>
      <c r="E11" s="8">
        <v>32369</v>
      </c>
      <c r="F11" s="8">
        <v>15611</v>
      </c>
      <c r="G11" s="8">
        <v>2368</v>
      </c>
      <c r="H11" s="8">
        <v>1093</v>
      </c>
      <c r="I11" s="8">
        <v>2208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1516</v>
      </c>
      <c r="D12" s="8">
        <v>343</v>
      </c>
      <c r="E12" s="8">
        <v>538</v>
      </c>
      <c r="F12" s="8">
        <v>397</v>
      </c>
      <c r="G12" s="8">
        <v>79</v>
      </c>
      <c r="H12" s="8">
        <v>46</v>
      </c>
      <c r="I12" s="8">
        <v>113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11304</v>
      </c>
      <c r="D13" s="8">
        <v>2816</v>
      </c>
      <c r="E13" s="8">
        <v>3356</v>
      </c>
      <c r="F13" s="8">
        <v>3628</v>
      </c>
      <c r="G13" s="8">
        <v>350</v>
      </c>
      <c r="H13" s="8">
        <v>370</v>
      </c>
      <c r="I13" s="8">
        <v>784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77103</v>
      </c>
      <c r="D14" s="11">
        <v>335</v>
      </c>
      <c r="E14" s="11">
        <v>40095</v>
      </c>
      <c r="F14" s="11">
        <v>25970</v>
      </c>
      <c r="G14" s="11">
        <v>5780</v>
      </c>
      <c r="H14" s="11">
        <v>1632</v>
      </c>
      <c r="I14" s="11">
        <v>3291</v>
      </c>
    </row>
    <row r="15" spans="1:14" ht="11.65" customHeight="1" x14ac:dyDescent="0.2">
      <c r="A15" s="21" t="s">
        <v>155</v>
      </c>
      <c r="B15" s="10" t="s">
        <v>12</v>
      </c>
      <c r="C15" s="8">
        <v>59925</v>
      </c>
      <c r="D15" s="8">
        <v>201</v>
      </c>
      <c r="E15" s="8">
        <v>33673</v>
      </c>
      <c r="F15" s="8">
        <v>17787</v>
      </c>
      <c r="G15" s="8">
        <v>4973</v>
      </c>
      <c r="H15" s="8">
        <v>1099</v>
      </c>
      <c r="I15" s="8">
        <v>2192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1495</v>
      </c>
      <c r="D16" s="8">
        <v>12</v>
      </c>
      <c r="E16" s="8">
        <v>651</v>
      </c>
      <c r="F16" s="8">
        <v>595</v>
      </c>
      <c r="G16" s="8">
        <v>106</v>
      </c>
      <c r="H16" s="8">
        <v>43</v>
      </c>
      <c r="I16" s="8">
        <v>88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15683</v>
      </c>
      <c r="D17" s="13">
        <v>122</v>
      </c>
      <c r="E17" s="13">
        <v>5771</v>
      </c>
      <c r="F17" s="13">
        <v>7588</v>
      </c>
      <c r="G17" s="13">
        <v>701</v>
      </c>
      <c r="H17" s="13">
        <v>490</v>
      </c>
      <c r="I17" s="13">
        <v>1011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154168</v>
      </c>
      <c r="D6" s="11">
        <v>11638</v>
      </c>
      <c r="E6" s="11">
        <v>82335</v>
      </c>
      <c r="F6" s="11">
        <v>42156</v>
      </c>
      <c r="G6" s="11">
        <v>7397</v>
      </c>
      <c r="H6" s="11">
        <v>3924</v>
      </c>
      <c r="I6" s="11">
        <v>6718</v>
      </c>
    </row>
    <row r="7" spans="1:14" ht="11.65" customHeight="1" x14ac:dyDescent="0.2">
      <c r="A7" s="21" t="s">
        <v>155</v>
      </c>
      <c r="B7" s="10" t="s">
        <v>12</v>
      </c>
      <c r="C7" s="8">
        <v>98202</v>
      </c>
      <c r="D7" s="8">
        <v>4984</v>
      </c>
      <c r="E7" s="8">
        <v>62224</v>
      </c>
      <c r="F7" s="8">
        <v>19820</v>
      </c>
      <c r="G7" s="8">
        <v>5220</v>
      </c>
      <c r="H7" s="8">
        <v>2070</v>
      </c>
      <c r="I7" s="8">
        <v>3884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3606</v>
      </c>
      <c r="D8" s="8">
        <v>392</v>
      </c>
      <c r="E8" s="8">
        <v>1508</v>
      </c>
      <c r="F8" s="8">
        <v>1004</v>
      </c>
      <c r="G8" s="8">
        <v>250</v>
      </c>
      <c r="H8" s="8">
        <v>119</v>
      </c>
      <c r="I8" s="8">
        <v>333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52360</v>
      </c>
      <c r="D9" s="8">
        <v>6262</v>
      </c>
      <c r="E9" s="8">
        <v>18603</v>
      </c>
      <c r="F9" s="8">
        <v>21332</v>
      </c>
      <c r="G9" s="8">
        <v>1927</v>
      </c>
      <c r="H9" s="8">
        <v>1735</v>
      </c>
      <c r="I9" s="8">
        <v>2501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68809</v>
      </c>
      <c r="D10" s="11">
        <v>11196</v>
      </c>
      <c r="E10" s="11">
        <v>32337</v>
      </c>
      <c r="F10" s="11">
        <v>17709</v>
      </c>
      <c r="G10" s="11">
        <v>2577</v>
      </c>
      <c r="H10" s="11">
        <v>1859</v>
      </c>
      <c r="I10" s="11">
        <v>3131</v>
      </c>
    </row>
    <row r="11" spans="1:14" ht="11.65" customHeight="1" x14ac:dyDescent="0.2">
      <c r="A11" s="21" t="s">
        <v>155</v>
      </c>
      <c r="B11" s="10" t="s">
        <v>12</v>
      </c>
      <c r="C11" s="8">
        <v>45146</v>
      </c>
      <c r="D11" s="8">
        <v>4784</v>
      </c>
      <c r="E11" s="8">
        <v>25931</v>
      </c>
      <c r="F11" s="8">
        <v>9736</v>
      </c>
      <c r="G11" s="8">
        <v>1920</v>
      </c>
      <c r="H11" s="8">
        <v>967</v>
      </c>
      <c r="I11" s="8">
        <v>1808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1880</v>
      </c>
      <c r="D12" s="8">
        <v>379</v>
      </c>
      <c r="E12" s="8">
        <v>664</v>
      </c>
      <c r="F12" s="8">
        <v>516</v>
      </c>
      <c r="G12" s="8">
        <v>97</v>
      </c>
      <c r="H12" s="8">
        <v>60</v>
      </c>
      <c r="I12" s="8">
        <v>164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21783</v>
      </c>
      <c r="D13" s="8">
        <v>6033</v>
      </c>
      <c r="E13" s="8">
        <v>5742</v>
      </c>
      <c r="F13" s="8">
        <v>7457</v>
      </c>
      <c r="G13" s="8">
        <v>560</v>
      </c>
      <c r="H13" s="8">
        <v>832</v>
      </c>
      <c r="I13" s="8">
        <v>1159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85359</v>
      </c>
      <c r="D14" s="11">
        <v>442</v>
      </c>
      <c r="E14" s="11">
        <v>49998</v>
      </c>
      <c r="F14" s="11">
        <v>24447</v>
      </c>
      <c r="G14" s="11">
        <v>4820</v>
      </c>
      <c r="H14" s="11">
        <v>2065</v>
      </c>
      <c r="I14" s="11">
        <v>3587</v>
      </c>
    </row>
    <row r="15" spans="1:14" ht="11.65" customHeight="1" x14ac:dyDescent="0.2">
      <c r="A15" s="21" t="s">
        <v>155</v>
      </c>
      <c r="B15" s="10" t="s">
        <v>12</v>
      </c>
      <c r="C15" s="8">
        <v>53056</v>
      </c>
      <c r="D15" s="8">
        <v>200</v>
      </c>
      <c r="E15" s="8">
        <v>36293</v>
      </c>
      <c r="F15" s="8">
        <v>10084</v>
      </c>
      <c r="G15" s="8">
        <v>3300</v>
      </c>
      <c r="H15" s="8">
        <v>1103</v>
      </c>
      <c r="I15" s="8">
        <v>2076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1726</v>
      </c>
      <c r="D16" s="8">
        <v>13</v>
      </c>
      <c r="E16" s="8">
        <v>844</v>
      </c>
      <c r="F16" s="8">
        <v>488</v>
      </c>
      <c r="G16" s="8">
        <v>153</v>
      </c>
      <c r="H16" s="8">
        <v>59</v>
      </c>
      <c r="I16" s="8">
        <v>169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30577</v>
      </c>
      <c r="D17" s="13">
        <v>229</v>
      </c>
      <c r="E17" s="13">
        <v>12861</v>
      </c>
      <c r="F17" s="13">
        <v>13875</v>
      </c>
      <c r="G17" s="13">
        <v>1367</v>
      </c>
      <c r="H17" s="13">
        <v>903</v>
      </c>
      <c r="I17" s="13">
        <v>1342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71499</v>
      </c>
      <c r="D6" s="11">
        <v>5785</v>
      </c>
      <c r="E6" s="11">
        <v>39015</v>
      </c>
      <c r="F6" s="11">
        <v>19388</v>
      </c>
      <c r="G6" s="11">
        <v>3413</v>
      </c>
      <c r="H6" s="11">
        <v>1812</v>
      </c>
      <c r="I6" s="11">
        <v>2086</v>
      </c>
    </row>
    <row r="7" spans="1:14" ht="11.65" customHeight="1" x14ac:dyDescent="0.2">
      <c r="A7" s="21" t="s">
        <v>155</v>
      </c>
      <c r="B7" s="10" t="s">
        <v>12</v>
      </c>
      <c r="C7" s="8">
        <v>49268</v>
      </c>
      <c r="D7" s="8">
        <v>2718</v>
      </c>
      <c r="E7" s="8">
        <v>31081</v>
      </c>
      <c r="F7" s="8">
        <v>10620</v>
      </c>
      <c r="G7" s="8">
        <v>2471</v>
      </c>
      <c r="H7" s="8">
        <v>1060</v>
      </c>
      <c r="I7" s="8">
        <v>1318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1452</v>
      </c>
      <c r="D8" s="8">
        <v>122</v>
      </c>
      <c r="E8" s="8">
        <v>714</v>
      </c>
      <c r="F8" s="8">
        <v>411</v>
      </c>
      <c r="G8" s="8">
        <v>106</v>
      </c>
      <c r="H8" s="8">
        <v>45</v>
      </c>
      <c r="I8" s="8">
        <v>54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20779</v>
      </c>
      <c r="D9" s="8">
        <v>2945</v>
      </c>
      <c r="E9" s="8">
        <v>7220</v>
      </c>
      <c r="F9" s="8">
        <v>8357</v>
      </c>
      <c r="G9" s="8">
        <v>836</v>
      </c>
      <c r="H9" s="8">
        <v>707</v>
      </c>
      <c r="I9" s="8">
        <v>714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30681</v>
      </c>
      <c r="D10" s="11">
        <v>5611</v>
      </c>
      <c r="E10" s="11">
        <v>13711</v>
      </c>
      <c r="F10" s="11">
        <v>8469</v>
      </c>
      <c r="G10" s="11">
        <v>1044</v>
      </c>
      <c r="H10" s="11">
        <v>806</v>
      </c>
      <c r="I10" s="11">
        <v>1040</v>
      </c>
    </row>
    <row r="11" spans="1:14" ht="11.65" customHeight="1" x14ac:dyDescent="0.2">
      <c r="A11" s="21" t="s">
        <v>155</v>
      </c>
      <c r="B11" s="10" t="s">
        <v>12</v>
      </c>
      <c r="C11" s="8">
        <v>21398</v>
      </c>
      <c r="D11" s="8">
        <v>2647</v>
      </c>
      <c r="E11" s="8">
        <v>11267</v>
      </c>
      <c r="F11" s="8">
        <v>5520</v>
      </c>
      <c r="G11" s="8">
        <v>800</v>
      </c>
      <c r="H11" s="8">
        <v>492</v>
      </c>
      <c r="I11" s="8">
        <v>672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670</v>
      </c>
      <c r="D12" s="8">
        <v>117</v>
      </c>
      <c r="E12" s="8">
        <v>277</v>
      </c>
      <c r="F12" s="8">
        <v>183</v>
      </c>
      <c r="G12" s="8">
        <v>41</v>
      </c>
      <c r="H12" s="8">
        <v>24</v>
      </c>
      <c r="I12" s="8">
        <v>28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8613</v>
      </c>
      <c r="D13" s="8">
        <v>2847</v>
      </c>
      <c r="E13" s="8">
        <v>2167</v>
      </c>
      <c r="F13" s="8">
        <v>2766</v>
      </c>
      <c r="G13" s="8">
        <v>203</v>
      </c>
      <c r="H13" s="8">
        <v>290</v>
      </c>
      <c r="I13" s="8">
        <v>340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40818</v>
      </c>
      <c r="D14" s="11">
        <v>174</v>
      </c>
      <c r="E14" s="11">
        <v>25304</v>
      </c>
      <c r="F14" s="11">
        <v>10919</v>
      </c>
      <c r="G14" s="11">
        <v>2369</v>
      </c>
      <c r="H14" s="11">
        <v>1006</v>
      </c>
      <c r="I14" s="11">
        <v>1046</v>
      </c>
    </row>
    <row r="15" spans="1:14" ht="11.65" customHeight="1" x14ac:dyDescent="0.2">
      <c r="A15" s="21" t="s">
        <v>155</v>
      </c>
      <c r="B15" s="10" t="s">
        <v>12</v>
      </c>
      <c r="C15" s="8">
        <v>27870</v>
      </c>
      <c r="D15" s="8">
        <v>71</v>
      </c>
      <c r="E15" s="8">
        <v>19814</v>
      </c>
      <c r="F15" s="8">
        <v>5100</v>
      </c>
      <c r="G15" s="8">
        <v>1671</v>
      </c>
      <c r="H15" s="8">
        <v>568</v>
      </c>
      <c r="I15" s="8">
        <v>646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782</v>
      </c>
      <c r="D16" s="8">
        <v>5</v>
      </c>
      <c r="E16" s="8">
        <v>437</v>
      </c>
      <c r="F16" s="8">
        <v>228</v>
      </c>
      <c r="G16" s="8">
        <v>65</v>
      </c>
      <c r="H16" s="8">
        <v>21</v>
      </c>
      <c r="I16" s="8">
        <v>26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12166</v>
      </c>
      <c r="D17" s="13">
        <v>98</v>
      </c>
      <c r="E17" s="13">
        <v>5053</v>
      </c>
      <c r="F17" s="13">
        <v>5591</v>
      </c>
      <c r="G17" s="13">
        <v>633</v>
      </c>
      <c r="H17" s="13">
        <v>417</v>
      </c>
      <c r="I17" s="13">
        <v>374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30480</v>
      </c>
      <c r="D6" s="11">
        <v>2424</v>
      </c>
      <c r="E6" s="11">
        <v>16009</v>
      </c>
      <c r="F6" s="11">
        <v>8399</v>
      </c>
      <c r="G6" s="11">
        <v>1698</v>
      </c>
      <c r="H6" s="11">
        <v>913</v>
      </c>
      <c r="I6" s="11">
        <v>1037</v>
      </c>
    </row>
    <row r="7" spans="1:14" ht="11.65" customHeight="1" x14ac:dyDescent="0.2">
      <c r="A7" s="21" t="s">
        <v>155</v>
      </c>
      <c r="B7" s="10" t="s">
        <v>12</v>
      </c>
      <c r="C7" s="8">
        <v>19762</v>
      </c>
      <c r="D7" s="8">
        <v>1191</v>
      </c>
      <c r="E7" s="8">
        <v>11446</v>
      </c>
      <c r="F7" s="8">
        <v>4719</v>
      </c>
      <c r="G7" s="8">
        <v>1245</v>
      </c>
      <c r="H7" s="8">
        <v>549</v>
      </c>
      <c r="I7" s="8">
        <v>612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660</v>
      </c>
      <c r="D8" s="8">
        <v>55</v>
      </c>
      <c r="E8" s="8">
        <v>324</v>
      </c>
      <c r="F8" s="8">
        <v>171</v>
      </c>
      <c r="G8" s="8">
        <v>52</v>
      </c>
      <c r="H8" s="8">
        <v>26</v>
      </c>
      <c r="I8" s="8">
        <v>32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10058</v>
      </c>
      <c r="D9" s="8">
        <v>1178</v>
      </c>
      <c r="E9" s="8">
        <v>4239</v>
      </c>
      <c r="F9" s="8">
        <v>3509</v>
      </c>
      <c r="G9" s="8">
        <v>401</v>
      </c>
      <c r="H9" s="8">
        <v>338</v>
      </c>
      <c r="I9" s="8">
        <v>393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12762</v>
      </c>
      <c r="D10" s="11">
        <v>2291</v>
      </c>
      <c r="E10" s="11">
        <v>5858</v>
      </c>
      <c r="F10" s="11">
        <v>3222</v>
      </c>
      <c r="G10" s="11">
        <v>498</v>
      </c>
      <c r="H10" s="11">
        <v>388</v>
      </c>
      <c r="I10" s="11">
        <v>505</v>
      </c>
    </row>
    <row r="11" spans="1:14" ht="11.65" customHeight="1" x14ac:dyDescent="0.2">
      <c r="A11" s="21" t="s">
        <v>155</v>
      </c>
      <c r="B11" s="10" t="s">
        <v>12</v>
      </c>
      <c r="C11" s="8">
        <v>8766</v>
      </c>
      <c r="D11" s="8">
        <v>1109</v>
      </c>
      <c r="E11" s="8">
        <v>4627</v>
      </c>
      <c r="F11" s="8">
        <v>2072</v>
      </c>
      <c r="G11" s="8">
        <v>386</v>
      </c>
      <c r="H11" s="8">
        <v>253</v>
      </c>
      <c r="I11" s="8">
        <v>319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303</v>
      </c>
      <c r="D12" s="8">
        <v>55</v>
      </c>
      <c r="E12" s="8">
        <v>118</v>
      </c>
      <c r="F12" s="8">
        <v>79</v>
      </c>
      <c r="G12" s="8">
        <v>23</v>
      </c>
      <c r="H12" s="8">
        <v>13</v>
      </c>
      <c r="I12" s="8">
        <v>15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3693</v>
      </c>
      <c r="D13" s="8">
        <v>1127</v>
      </c>
      <c r="E13" s="8">
        <v>1113</v>
      </c>
      <c r="F13" s="8">
        <v>1071</v>
      </c>
      <c r="G13" s="8">
        <v>89</v>
      </c>
      <c r="H13" s="8">
        <v>122</v>
      </c>
      <c r="I13" s="8">
        <v>171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17718</v>
      </c>
      <c r="D14" s="11">
        <v>133</v>
      </c>
      <c r="E14" s="11">
        <v>10151</v>
      </c>
      <c r="F14" s="11">
        <v>5177</v>
      </c>
      <c r="G14" s="11">
        <v>1200</v>
      </c>
      <c r="H14" s="11">
        <v>525</v>
      </c>
      <c r="I14" s="11">
        <v>532</v>
      </c>
    </row>
    <row r="15" spans="1:14" ht="11.65" customHeight="1" x14ac:dyDescent="0.2">
      <c r="A15" s="21" t="s">
        <v>155</v>
      </c>
      <c r="B15" s="10" t="s">
        <v>12</v>
      </c>
      <c r="C15" s="8">
        <v>10996</v>
      </c>
      <c r="D15" s="8">
        <v>82</v>
      </c>
      <c r="E15" s="8">
        <v>6819</v>
      </c>
      <c r="F15" s="8">
        <v>2647</v>
      </c>
      <c r="G15" s="8">
        <v>859</v>
      </c>
      <c r="H15" s="8">
        <v>296</v>
      </c>
      <c r="I15" s="8">
        <v>293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357</v>
      </c>
      <c r="D16" s="8" t="s">
        <v>20</v>
      </c>
      <c r="E16" s="8">
        <v>206</v>
      </c>
      <c r="F16" s="8">
        <v>92</v>
      </c>
      <c r="G16" s="8">
        <v>29</v>
      </c>
      <c r="H16" s="8">
        <v>13</v>
      </c>
      <c r="I16" s="8">
        <v>17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6365</v>
      </c>
      <c r="D17" s="13">
        <v>51</v>
      </c>
      <c r="E17" s="13">
        <v>3126</v>
      </c>
      <c r="F17" s="13">
        <v>2438</v>
      </c>
      <c r="G17" s="13">
        <v>312</v>
      </c>
      <c r="H17" s="13">
        <v>216</v>
      </c>
      <c r="I17" s="13">
        <v>222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139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42965</v>
      </c>
      <c r="D6" s="11">
        <v>3131</v>
      </c>
      <c r="E6" s="11">
        <v>21778</v>
      </c>
      <c r="F6" s="11">
        <v>12627</v>
      </c>
      <c r="G6" s="11">
        <v>2305</v>
      </c>
      <c r="H6" s="11">
        <v>1213</v>
      </c>
      <c r="I6" s="11">
        <v>1911</v>
      </c>
    </row>
    <row r="7" spans="1:14" ht="11.65" customHeight="1" x14ac:dyDescent="0.2">
      <c r="A7" s="21" t="s">
        <v>155</v>
      </c>
      <c r="B7" s="10" t="s">
        <v>12</v>
      </c>
      <c r="C7" s="8">
        <v>22672</v>
      </c>
      <c r="D7" s="8">
        <v>1088</v>
      </c>
      <c r="E7" s="8">
        <v>14062</v>
      </c>
      <c r="F7" s="8">
        <v>4714</v>
      </c>
      <c r="G7" s="8">
        <v>1370</v>
      </c>
      <c r="H7" s="8">
        <v>543</v>
      </c>
      <c r="I7" s="8">
        <v>895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1318</v>
      </c>
      <c r="D8" s="8">
        <v>118</v>
      </c>
      <c r="E8" s="8">
        <v>593</v>
      </c>
      <c r="F8" s="8">
        <v>383</v>
      </c>
      <c r="G8" s="8">
        <v>91</v>
      </c>
      <c r="H8" s="8">
        <v>55</v>
      </c>
      <c r="I8" s="8">
        <v>78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18975</v>
      </c>
      <c r="D9" s="8">
        <v>1925</v>
      </c>
      <c r="E9" s="8">
        <v>7123</v>
      </c>
      <c r="F9" s="8">
        <v>7530</v>
      </c>
      <c r="G9" s="8">
        <v>844</v>
      </c>
      <c r="H9" s="8">
        <v>615</v>
      </c>
      <c r="I9" s="8">
        <v>938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18420</v>
      </c>
      <c r="D10" s="11">
        <v>2954</v>
      </c>
      <c r="E10" s="11">
        <v>8109</v>
      </c>
      <c r="F10" s="11">
        <v>5098</v>
      </c>
      <c r="G10" s="11">
        <v>709</v>
      </c>
      <c r="H10" s="11">
        <v>565</v>
      </c>
      <c r="I10" s="11">
        <v>985</v>
      </c>
    </row>
    <row r="11" spans="1:14" ht="11.65" customHeight="1" x14ac:dyDescent="0.2">
      <c r="A11" s="21" t="s">
        <v>155</v>
      </c>
      <c r="B11" s="10" t="s">
        <v>12</v>
      </c>
      <c r="C11" s="8">
        <v>10099</v>
      </c>
      <c r="D11" s="8">
        <v>1014</v>
      </c>
      <c r="E11" s="8">
        <v>5711</v>
      </c>
      <c r="F11" s="8">
        <v>2232</v>
      </c>
      <c r="G11" s="8">
        <v>429</v>
      </c>
      <c r="H11" s="8">
        <v>257</v>
      </c>
      <c r="I11" s="8">
        <v>456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683</v>
      </c>
      <c r="D12" s="8">
        <v>114</v>
      </c>
      <c r="E12" s="8">
        <v>274</v>
      </c>
      <c r="F12" s="8">
        <v>181</v>
      </c>
      <c r="G12" s="8">
        <v>37</v>
      </c>
      <c r="H12" s="8">
        <v>34</v>
      </c>
      <c r="I12" s="8">
        <v>43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7638</v>
      </c>
      <c r="D13" s="8">
        <v>1826</v>
      </c>
      <c r="E13" s="8">
        <v>2124</v>
      </c>
      <c r="F13" s="8">
        <v>2685</v>
      </c>
      <c r="G13" s="8">
        <v>243</v>
      </c>
      <c r="H13" s="8">
        <v>274</v>
      </c>
      <c r="I13" s="8">
        <v>486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24545</v>
      </c>
      <c r="D14" s="11">
        <v>177</v>
      </c>
      <c r="E14" s="11">
        <v>13669</v>
      </c>
      <c r="F14" s="11">
        <v>7529</v>
      </c>
      <c r="G14" s="11">
        <v>1596</v>
      </c>
      <c r="H14" s="11">
        <v>648</v>
      </c>
      <c r="I14" s="11">
        <v>926</v>
      </c>
    </row>
    <row r="15" spans="1:14" ht="11.65" customHeight="1" x14ac:dyDescent="0.2">
      <c r="A15" s="21" t="s">
        <v>155</v>
      </c>
      <c r="B15" s="10" t="s">
        <v>12</v>
      </c>
      <c r="C15" s="8">
        <v>12573</v>
      </c>
      <c r="D15" s="8">
        <v>74</v>
      </c>
      <c r="E15" s="8">
        <v>8351</v>
      </c>
      <c r="F15" s="8">
        <v>2482</v>
      </c>
      <c r="G15" s="8">
        <v>941</v>
      </c>
      <c r="H15" s="8">
        <v>286</v>
      </c>
      <c r="I15" s="8">
        <v>439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635</v>
      </c>
      <c r="D16" s="8">
        <v>4</v>
      </c>
      <c r="E16" s="8">
        <v>319</v>
      </c>
      <c r="F16" s="8">
        <v>202</v>
      </c>
      <c r="G16" s="8">
        <v>54</v>
      </c>
      <c r="H16" s="8">
        <v>21</v>
      </c>
      <c r="I16" s="8">
        <v>35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11337</v>
      </c>
      <c r="D17" s="13">
        <v>99</v>
      </c>
      <c r="E17" s="13">
        <v>4999</v>
      </c>
      <c r="F17" s="13">
        <v>4845</v>
      </c>
      <c r="G17" s="13">
        <v>601</v>
      </c>
      <c r="H17" s="13">
        <v>341</v>
      </c>
      <c r="I17" s="13">
        <v>452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5657</v>
      </c>
      <c r="D6" s="11">
        <v>515</v>
      </c>
      <c r="E6" s="11">
        <v>2913</v>
      </c>
      <c r="F6" s="11">
        <v>1500</v>
      </c>
      <c r="G6" s="11">
        <v>342</v>
      </c>
      <c r="H6" s="11">
        <v>184</v>
      </c>
      <c r="I6" s="11">
        <v>203</v>
      </c>
    </row>
    <row r="7" spans="1:14" ht="11.65" customHeight="1" x14ac:dyDescent="0.2">
      <c r="A7" s="21" t="s">
        <v>155</v>
      </c>
      <c r="B7" s="10" t="s">
        <v>12</v>
      </c>
      <c r="C7" s="8">
        <v>3624</v>
      </c>
      <c r="D7" s="8">
        <v>226</v>
      </c>
      <c r="E7" s="8">
        <v>2033</v>
      </c>
      <c r="F7" s="8">
        <v>906</v>
      </c>
      <c r="G7" s="8">
        <v>225</v>
      </c>
      <c r="H7" s="8">
        <v>114</v>
      </c>
      <c r="I7" s="8">
        <v>120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114</v>
      </c>
      <c r="D8" s="8">
        <v>15</v>
      </c>
      <c r="E8" s="8">
        <v>58</v>
      </c>
      <c r="F8" s="8">
        <v>25</v>
      </c>
      <c r="G8" s="8">
        <v>8</v>
      </c>
      <c r="H8" s="8">
        <v>2</v>
      </c>
      <c r="I8" s="8">
        <v>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1919</v>
      </c>
      <c r="D9" s="8">
        <v>274</v>
      </c>
      <c r="E9" s="8">
        <v>822</v>
      </c>
      <c r="F9" s="8">
        <v>569</v>
      </c>
      <c r="G9" s="8">
        <v>109</v>
      </c>
      <c r="H9" s="8">
        <v>68</v>
      </c>
      <c r="I9" s="8">
        <v>77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2443</v>
      </c>
      <c r="D10" s="11">
        <v>504</v>
      </c>
      <c r="E10" s="11">
        <v>1150</v>
      </c>
      <c r="F10" s="11">
        <v>532</v>
      </c>
      <c r="G10" s="11">
        <v>88</v>
      </c>
      <c r="H10" s="11">
        <v>83</v>
      </c>
      <c r="I10" s="11">
        <v>86</v>
      </c>
    </row>
    <row r="11" spans="1:14" ht="11.65" customHeight="1" x14ac:dyDescent="0.2">
      <c r="A11" s="21" t="s">
        <v>155</v>
      </c>
      <c r="B11" s="10" t="s">
        <v>12</v>
      </c>
      <c r="C11" s="8">
        <v>1633</v>
      </c>
      <c r="D11" s="8">
        <v>218</v>
      </c>
      <c r="E11" s="8">
        <v>880</v>
      </c>
      <c r="F11" s="8">
        <v>372</v>
      </c>
      <c r="G11" s="8">
        <v>64</v>
      </c>
      <c r="H11" s="8">
        <v>47</v>
      </c>
      <c r="I11" s="8">
        <v>52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43</v>
      </c>
      <c r="D12" s="8">
        <v>15</v>
      </c>
      <c r="E12" s="8">
        <v>13</v>
      </c>
      <c r="F12" s="8">
        <v>10</v>
      </c>
      <c r="G12" s="8">
        <v>2</v>
      </c>
      <c r="H12" s="8">
        <v>2</v>
      </c>
      <c r="I12" s="8">
        <v>1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767</v>
      </c>
      <c r="D13" s="8">
        <v>271</v>
      </c>
      <c r="E13" s="8">
        <v>257</v>
      </c>
      <c r="F13" s="8">
        <v>150</v>
      </c>
      <c r="G13" s="8">
        <v>22</v>
      </c>
      <c r="H13" s="8">
        <v>34</v>
      </c>
      <c r="I13" s="8">
        <v>33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3214</v>
      </c>
      <c r="D14" s="11">
        <v>11</v>
      </c>
      <c r="E14" s="11">
        <v>1763</v>
      </c>
      <c r="F14" s="11">
        <v>968</v>
      </c>
      <c r="G14" s="11">
        <v>254</v>
      </c>
      <c r="H14" s="11">
        <v>101</v>
      </c>
      <c r="I14" s="11">
        <v>117</v>
      </c>
    </row>
    <row r="15" spans="1:14" ht="11.65" customHeight="1" x14ac:dyDescent="0.2">
      <c r="A15" s="21" t="s">
        <v>155</v>
      </c>
      <c r="B15" s="10" t="s">
        <v>12</v>
      </c>
      <c r="C15" s="8">
        <v>1991</v>
      </c>
      <c r="D15" s="8">
        <v>8</v>
      </c>
      <c r="E15" s="8">
        <v>1153</v>
      </c>
      <c r="F15" s="8">
        <v>534</v>
      </c>
      <c r="G15" s="8">
        <v>161</v>
      </c>
      <c r="H15" s="8">
        <v>67</v>
      </c>
      <c r="I15" s="8">
        <v>68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71</v>
      </c>
      <c r="D16" s="8" t="s">
        <v>20</v>
      </c>
      <c r="E16" s="8">
        <v>45</v>
      </c>
      <c r="F16" s="8">
        <v>15</v>
      </c>
      <c r="G16" s="8">
        <v>6</v>
      </c>
      <c r="H16" s="8" t="s">
        <v>20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1152</v>
      </c>
      <c r="D17" s="13">
        <v>3</v>
      </c>
      <c r="E17" s="13">
        <v>565</v>
      </c>
      <c r="F17" s="13">
        <v>419</v>
      </c>
      <c r="G17" s="13">
        <v>87</v>
      </c>
      <c r="H17" s="13">
        <v>34</v>
      </c>
      <c r="I17" s="13">
        <v>44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72054</v>
      </c>
      <c r="D6" s="11">
        <v>5294</v>
      </c>
      <c r="E6" s="11">
        <v>35382</v>
      </c>
      <c r="F6" s="11">
        <v>22911</v>
      </c>
      <c r="G6" s="11">
        <v>4267</v>
      </c>
      <c r="H6" s="11">
        <v>1905</v>
      </c>
      <c r="I6" s="11">
        <v>2295</v>
      </c>
    </row>
    <row r="7" spans="1:14" ht="11.65" customHeight="1" x14ac:dyDescent="0.2">
      <c r="A7" s="21" t="s">
        <v>155</v>
      </c>
      <c r="B7" s="10" t="s">
        <v>12</v>
      </c>
      <c r="C7" s="8">
        <v>52084</v>
      </c>
      <c r="D7" s="8">
        <v>2804</v>
      </c>
      <c r="E7" s="8">
        <v>28354</v>
      </c>
      <c r="F7" s="8">
        <v>15032</v>
      </c>
      <c r="G7" s="8">
        <v>3249</v>
      </c>
      <c r="H7" s="8">
        <v>1215</v>
      </c>
      <c r="I7" s="8">
        <v>1430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1301</v>
      </c>
      <c r="D8" s="8">
        <v>170</v>
      </c>
      <c r="E8" s="8">
        <v>547</v>
      </c>
      <c r="F8" s="8">
        <v>421</v>
      </c>
      <c r="G8" s="8">
        <v>75</v>
      </c>
      <c r="H8" s="8">
        <v>25</v>
      </c>
      <c r="I8" s="8">
        <v>63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18669</v>
      </c>
      <c r="D9" s="8">
        <v>2320</v>
      </c>
      <c r="E9" s="8">
        <v>6481</v>
      </c>
      <c r="F9" s="8">
        <v>7458</v>
      </c>
      <c r="G9" s="8">
        <v>943</v>
      </c>
      <c r="H9" s="8">
        <v>665</v>
      </c>
      <c r="I9" s="8">
        <v>802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33098</v>
      </c>
      <c r="D10" s="11">
        <v>5120</v>
      </c>
      <c r="E10" s="11">
        <v>15570</v>
      </c>
      <c r="F10" s="11">
        <v>9107</v>
      </c>
      <c r="G10" s="11">
        <v>1303</v>
      </c>
      <c r="H10" s="11">
        <v>909</v>
      </c>
      <c r="I10" s="11">
        <v>1089</v>
      </c>
    </row>
    <row r="11" spans="1:14" ht="11.65" customHeight="1" x14ac:dyDescent="0.2">
      <c r="A11" s="21" t="s">
        <v>155</v>
      </c>
      <c r="B11" s="10" t="s">
        <v>12</v>
      </c>
      <c r="C11" s="8">
        <v>24844</v>
      </c>
      <c r="D11" s="8">
        <v>2708</v>
      </c>
      <c r="E11" s="8">
        <v>13308</v>
      </c>
      <c r="F11" s="8">
        <v>6474</v>
      </c>
      <c r="G11" s="8">
        <v>1060</v>
      </c>
      <c r="H11" s="8">
        <v>589</v>
      </c>
      <c r="I11" s="8">
        <v>705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701</v>
      </c>
      <c r="D12" s="8">
        <v>163</v>
      </c>
      <c r="E12" s="8">
        <v>271</v>
      </c>
      <c r="F12" s="8">
        <v>194</v>
      </c>
      <c r="G12" s="8">
        <v>31</v>
      </c>
      <c r="H12" s="8">
        <v>17</v>
      </c>
      <c r="I12" s="8">
        <v>25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7553</v>
      </c>
      <c r="D13" s="8">
        <v>2249</v>
      </c>
      <c r="E13" s="8">
        <v>1991</v>
      </c>
      <c r="F13" s="8">
        <v>2439</v>
      </c>
      <c r="G13" s="8">
        <v>212</v>
      </c>
      <c r="H13" s="8">
        <v>303</v>
      </c>
      <c r="I13" s="8">
        <v>359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38956</v>
      </c>
      <c r="D14" s="11">
        <v>174</v>
      </c>
      <c r="E14" s="11">
        <v>19812</v>
      </c>
      <c r="F14" s="11">
        <v>13804</v>
      </c>
      <c r="G14" s="11">
        <v>2964</v>
      </c>
      <c r="H14" s="11">
        <v>996</v>
      </c>
      <c r="I14" s="11">
        <v>1206</v>
      </c>
    </row>
    <row r="15" spans="1:14" ht="11.65" customHeight="1" x14ac:dyDescent="0.2">
      <c r="A15" s="21" t="s">
        <v>155</v>
      </c>
      <c r="B15" s="10" t="s">
        <v>12</v>
      </c>
      <c r="C15" s="8">
        <v>27240</v>
      </c>
      <c r="D15" s="8">
        <v>96</v>
      </c>
      <c r="E15" s="8">
        <v>15046</v>
      </c>
      <c r="F15" s="8">
        <v>8558</v>
      </c>
      <c r="G15" s="8">
        <v>2189</v>
      </c>
      <c r="H15" s="8">
        <v>626</v>
      </c>
      <c r="I15" s="8">
        <v>725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600</v>
      </c>
      <c r="D16" s="8">
        <v>7</v>
      </c>
      <c r="E16" s="8">
        <v>276</v>
      </c>
      <c r="F16" s="8">
        <v>227</v>
      </c>
      <c r="G16" s="8">
        <v>44</v>
      </c>
      <c r="H16" s="8">
        <v>8</v>
      </c>
      <c r="I16" s="8">
        <v>38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11116</v>
      </c>
      <c r="D17" s="13">
        <v>71</v>
      </c>
      <c r="E17" s="13">
        <v>4490</v>
      </c>
      <c r="F17" s="13">
        <v>5019</v>
      </c>
      <c r="G17" s="13">
        <v>731</v>
      </c>
      <c r="H17" s="13">
        <v>362</v>
      </c>
      <c r="I17" s="13">
        <v>443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5043</v>
      </c>
      <c r="D6" s="11">
        <v>478</v>
      </c>
      <c r="E6" s="11">
        <v>2794</v>
      </c>
      <c r="F6" s="11">
        <v>1169</v>
      </c>
      <c r="G6" s="11">
        <v>276</v>
      </c>
      <c r="H6" s="11">
        <v>151</v>
      </c>
      <c r="I6" s="11">
        <v>175</v>
      </c>
    </row>
    <row r="7" spans="1:14" ht="11.65" customHeight="1" x14ac:dyDescent="0.2">
      <c r="A7" s="21" t="s">
        <v>155</v>
      </c>
      <c r="B7" s="10" t="s">
        <v>12</v>
      </c>
      <c r="C7" s="8">
        <v>3497</v>
      </c>
      <c r="D7" s="8">
        <v>248</v>
      </c>
      <c r="E7" s="8">
        <v>2129</v>
      </c>
      <c r="F7" s="8">
        <v>708</v>
      </c>
      <c r="G7" s="8">
        <v>211</v>
      </c>
      <c r="H7" s="8">
        <v>92</v>
      </c>
      <c r="I7" s="8">
        <v>109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188</v>
      </c>
      <c r="D8" s="8">
        <v>29</v>
      </c>
      <c r="E8" s="8">
        <v>88</v>
      </c>
      <c r="F8" s="8">
        <v>45</v>
      </c>
      <c r="G8" s="8">
        <v>6</v>
      </c>
      <c r="H8" s="8">
        <v>13</v>
      </c>
      <c r="I8" s="8">
        <v>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1358</v>
      </c>
      <c r="D9" s="8">
        <v>201</v>
      </c>
      <c r="E9" s="8">
        <v>577</v>
      </c>
      <c r="F9" s="8">
        <v>416</v>
      </c>
      <c r="G9" s="8">
        <v>59</v>
      </c>
      <c r="H9" s="8">
        <v>46</v>
      </c>
      <c r="I9" s="8">
        <v>59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2190</v>
      </c>
      <c r="D10" s="11">
        <v>464</v>
      </c>
      <c r="E10" s="11">
        <v>1135</v>
      </c>
      <c r="F10" s="11">
        <v>385</v>
      </c>
      <c r="G10" s="11">
        <v>80</v>
      </c>
      <c r="H10" s="11">
        <v>54</v>
      </c>
      <c r="I10" s="11">
        <v>72</v>
      </c>
    </row>
    <row r="11" spans="1:14" ht="11.65" customHeight="1" x14ac:dyDescent="0.2">
      <c r="A11" s="21" t="s">
        <v>155</v>
      </c>
      <c r="B11" s="10" t="s">
        <v>12</v>
      </c>
      <c r="C11" s="8">
        <v>1579</v>
      </c>
      <c r="D11" s="8">
        <v>239</v>
      </c>
      <c r="E11" s="8">
        <v>914</v>
      </c>
      <c r="F11" s="8">
        <v>277</v>
      </c>
      <c r="G11" s="8">
        <v>68</v>
      </c>
      <c r="H11" s="8">
        <v>34</v>
      </c>
      <c r="I11" s="8">
        <v>47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90</v>
      </c>
      <c r="D12" s="8">
        <v>27</v>
      </c>
      <c r="E12" s="8">
        <v>43</v>
      </c>
      <c r="F12" s="8">
        <v>12</v>
      </c>
      <c r="G12" s="8" t="s">
        <v>20</v>
      </c>
      <c r="H12" s="8">
        <v>6</v>
      </c>
      <c r="I12" s="8">
        <v>2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521</v>
      </c>
      <c r="D13" s="8">
        <v>198</v>
      </c>
      <c r="E13" s="8">
        <v>178</v>
      </c>
      <c r="F13" s="8">
        <v>96</v>
      </c>
      <c r="G13" s="8">
        <v>12</v>
      </c>
      <c r="H13" s="8">
        <v>14</v>
      </c>
      <c r="I13" s="8">
        <v>23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2853</v>
      </c>
      <c r="D14" s="11">
        <v>14</v>
      </c>
      <c r="E14" s="11">
        <v>1659</v>
      </c>
      <c r="F14" s="11">
        <v>784</v>
      </c>
      <c r="G14" s="11">
        <v>196</v>
      </c>
      <c r="H14" s="11">
        <v>97</v>
      </c>
      <c r="I14" s="11">
        <v>103</v>
      </c>
    </row>
    <row r="15" spans="1:14" ht="11.65" customHeight="1" x14ac:dyDescent="0.2">
      <c r="A15" s="21" t="s">
        <v>155</v>
      </c>
      <c r="B15" s="10" t="s">
        <v>12</v>
      </c>
      <c r="C15" s="8">
        <v>1918</v>
      </c>
      <c r="D15" s="8">
        <v>9</v>
      </c>
      <c r="E15" s="8">
        <v>1215</v>
      </c>
      <c r="F15" s="8">
        <v>431</v>
      </c>
      <c r="G15" s="8">
        <v>143</v>
      </c>
      <c r="H15" s="8">
        <v>58</v>
      </c>
      <c r="I15" s="8">
        <v>62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98</v>
      </c>
      <c r="D16" s="8">
        <v>2</v>
      </c>
      <c r="E16" s="8">
        <v>45</v>
      </c>
      <c r="F16" s="8">
        <v>33</v>
      </c>
      <c r="G16" s="8">
        <v>6</v>
      </c>
      <c r="H16" s="8">
        <v>7</v>
      </c>
      <c r="I16" s="8">
        <v>5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837</v>
      </c>
      <c r="D17" s="13">
        <v>3</v>
      </c>
      <c r="E17" s="13">
        <v>399</v>
      </c>
      <c r="F17" s="13">
        <v>320</v>
      </c>
      <c r="G17" s="13">
        <v>47</v>
      </c>
      <c r="H17" s="13">
        <v>32</v>
      </c>
      <c r="I17" s="13">
        <v>36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213338</v>
      </c>
      <c r="D6" s="11">
        <v>17533</v>
      </c>
      <c r="E6" s="11">
        <v>108295</v>
      </c>
      <c r="F6" s="11">
        <v>60366</v>
      </c>
      <c r="G6" s="11">
        <v>12744</v>
      </c>
      <c r="H6" s="11">
        <v>5005</v>
      </c>
      <c r="I6" s="11">
        <v>9395</v>
      </c>
    </row>
    <row r="7" spans="1:14" ht="11.65" customHeight="1" x14ac:dyDescent="0.2">
      <c r="A7" s="21" t="s">
        <v>155</v>
      </c>
      <c r="B7" s="10" t="s">
        <v>12</v>
      </c>
      <c r="C7" s="8">
        <v>145131</v>
      </c>
      <c r="D7" s="8">
        <v>8639</v>
      </c>
      <c r="E7" s="8">
        <v>83669</v>
      </c>
      <c r="F7" s="8">
        <v>34528</v>
      </c>
      <c r="G7" s="8">
        <v>9856</v>
      </c>
      <c r="H7" s="8">
        <v>2876</v>
      </c>
      <c r="I7" s="8">
        <v>5563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5199</v>
      </c>
      <c r="D8" s="8">
        <v>689</v>
      </c>
      <c r="E8" s="8">
        <v>2281</v>
      </c>
      <c r="F8" s="8">
        <v>1357</v>
      </c>
      <c r="G8" s="8">
        <v>375</v>
      </c>
      <c r="H8" s="8">
        <v>164</v>
      </c>
      <c r="I8" s="8">
        <v>333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63008</v>
      </c>
      <c r="D9" s="8">
        <v>8205</v>
      </c>
      <c r="E9" s="8">
        <v>22345</v>
      </c>
      <c r="F9" s="8">
        <v>24481</v>
      </c>
      <c r="G9" s="8">
        <v>2513</v>
      </c>
      <c r="H9" s="8">
        <v>1965</v>
      </c>
      <c r="I9" s="8">
        <v>3499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96133</v>
      </c>
      <c r="D10" s="11">
        <v>16852</v>
      </c>
      <c r="E10" s="11">
        <v>43816</v>
      </c>
      <c r="F10" s="11">
        <v>24719</v>
      </c>
      <c r="G10" s="11">
        <v>3906</v>
      </c>
      <c r="H10" s="11">
        <v>2274</v>
      </c>
      <c r="I10" s="11">
        <v>4566</v>
      </c>
    </row>
    <row r="11" spans="1:14" ht="11.65" customHeight="1" x14ac:dyDescent="0.2">
      <c r="A11" s="21" t="s">
        <v>155</v>
      </c>
      <c r="B11" s="10" t="s">
        <v>12</v>
      </c>
      <c r="C11" s="8">
        <v>67466</v>
      </c>
      <c r="D11" s="8">
        <v>8306</v>
      </c>
      <c r="E11" s="8">
        <v>35852</v>
      </c>
      <c r="F11" s="8">
        <v>16191</v>
      </c>
      <c r="G11" s="8">
        <v>3053</v>
      </c>
      <c r="H11" s="8">
        <v>1300</v>
      </c>
      <c r="I11" s="8">
        <v>2764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2620</v>
      </c>
      <c r="D12" s="8">
        <v>657</v>
      </c>
      <c r="E12" s="8">
        <v>959</v>
      </c>
      <c r="F12" s="8">
        <v>600</v>
      </c>
      <c r="G12" s="8">
        <v>141</v>
      </c>
      <c r="H12" s="8">
        <v>88</v>
      </c>
      <c r="I12" s="8">
        <v>175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26047</v>
      </c>
      <c r="D13" s="8">
        <v>7889</v>
      </c>
      <c r="E13" s="8">
        <v>7005</v>
      </c>
      <c r="F13" s="8">
        <v>7928</v>
      </c>
      <c r="G13" s="8">
        <v>712</v>
      </c>
      <c r="H13" s="8">
        <v>886</v>
      </c>
      <c r="I13" s="8">
        <v>1627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117205</v>
      </c>
      <c r="D14" s="11">
        <v>681</v>
      </c>
      <c r="E14" s="11">
        <v>64479</v>
      </c>
      <c r="F14" s="11">
        <v>35647</v>
      </c>
      <c r="G14" s="11">
        <v>8838</v>
      </c>
      <c r="H14" s="11">
        <v>2731</v>
      </c>
      <c r="I14" s="11">
        <v>4829</v>
      </c>
    </row>
    <row r="15" spans="1:14" ht="11.65" customHeight="1" x14ac:dyDescent="0.2">
      <c r="A15" s="21" t="s">
        <v>155</v>
      </c>
      <c r="B15" s="10" t="s">
        <v>12</v>
      </c>
      <c r="C15" s="8">
        <v>77665</v>
      </c>
      <c r="D15" s="8">
        <v>333</v>
      </c>
      <c r="E15" s="8">
        <v>47817</v>
      </c>
      <c r="F15" s="8">
        <v>18337</v>
      </c>
      <c r="G15" s="8">
        <v>6803</v>
      </c>
      <c r="H15" s="8">
        <v>1576</v>
      </c>
      <c r="I15" s="8">
        <v>2799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2579</v>
      </c>
      <c r="D16" s="8">
        <v>32</v>
      </c>
      <c r="E16" s="8">
        <v>1322</v>
      </c>
      <c r="F16" s="8">
        <v>757</v>
      </c>
      <c r="G16" s="8">
        <v>234</v>
      </c>
      <c r="H16" s="8">
        <v>76</v>
      </c>
      <c r="I16" s="8">
        <v>158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36961</v>
      </c>
      <c r="D17" s="13">
        <v>316</v>
      </c>
      <c r="E17" s="13">
        <v>15340</v>
      </c>
      <c r="F17" s="13">
        <v>16553</v>
      </c>
      <c r="G17" s="13">
        <v>1801</v>
      </c>
      <c r="H17" s="13">
        <v>1079</v>
      </c>
      <c r="I17" s="13">
        <v>1872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1340</v>
      </c>
      <c r="D6" s="11">
        <v>58</v>
      </c>
      <c r="E6" s="11">
        <v>864</v>
      </c>
      <c r="F6" s="11">
        <v>266</v>
      </c>
      <c r="G6" s="11">
        <v>59</v>
      </c>
      <c r="H6" s="11">
        <v>30</v>
      </c>
      <c r="I6" s="11">
        <v>63</v>
      </c>
    </row>
    <row r="7" spans="1:14" ht="11.65" customHeight="1" x14ac:dyDescent="0.2">
      <c r="A7" s="21" t="s">
        <v>155</v>
      </c>
      <c r="B7" s="10" t="s">
        <v>12</v>
      </c>
      <c r="C7" s="8">
        <v>1090</v>
      </c>
      <c r="D7" s="8">
        <v>37</v>
      </c>
      <c r="E7" s="8">
        <v>757</v>
      </c>
      <c r="F7" s="8">
        <v>181</v>
      </c>
      <c r="G7" s="8">
        <v>49</v>
      </c>
      <c r="H7" s="8">
        <v>20</v>
      </c>
      <c r="I7" s="8">
        <v>46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21</v>
      </c>
      <c r="D8" s="8">
        <v>2</v>
      </c>
      <c r="E8" s="8">
        <v>10</v>
      </c>
      <c r="F8" s="8">
        <v>8</v>
      </c>
      <c r="G8" s="8" t="s">
        <v>20</v>
      </c>
      <c r="H8" s="8">
        <v>1</v>
      </c>
      <c r="I8" s="8" t="s">
        <v>20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229</v>
      </c>
      <c r="D9" s="8">
        <v>19</v>
      </c>
      <c r="E9" s="8">
        <v>97</v>
      </c>
      <c r="F9" s="8">
        <v>77</v>
      </c>
      <c r="G9" s="8">
        <v>10</v>
      </c>
      <c r="H9" s="8">
        <v>9</v>
      </c>
      <c r="I9" s="8">
        <v>17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559</v>
      </c>
      <c r="D10" s="11">
        <v>56</v>
      </c>
      <c r="E10" s="11">
        <v>378</v>
      </c>
      <c r="F10" s="11">
        <v>81</v>
      </c>
      <c r="G10" s="11">
        <v>11</v>
      </c>
      <c r="H10" s="11">
        <v>8</v>
      </c>
      <c r="I10" s="11">
        <v>25</v>
      </c>
    </row>
    <row r="11" spans="1:14" ht="11.65" customHeight="1" x14ac:dyDescent="0.2">
      <c r="A11" s="21" t="s">
        <v>155</v>
      </c>
      <c r="B11" s="10" t="s">
        <v>12</v>
      </c>
      <c r="C11" s="8">
        <v>478</v>
      </c>
      <c r="D11" s="8">
        <v>35</v>
      </c>
      <c r="E11" s="8">
        <v>348</v>
      </c>
      <c r="F11" s="8">
        <v>59</v>
      </c>
      <c r="G11" s="8">
        <v>10</v>
      </c>
      <c r="H11" s="8">
        <v>5</v>
      </c>
      <c r="I11" s="8">
        <v>21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10</v>
      </c>
      <c r="D12" s="8">
        <v>2</v>
      </c>
      <c r="E12" s="8">
        <v>4</v>
      </c>
      <c r="F12" s="8">
        <v>3</v>
      </c>
      <c r="G12" s="8" t="s">
        <v>20</v>
      </c>
      <c r="H12" s="8">
        <v>1</v>
      </c>
      <c r="I12" s="8" t="s">
        <v>20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71</v>
      </c>
      <c r="D13" s="8">
        <v>19</v>
      </c>
      <c r="E13" s="8">
        <v>26</v>
      </c>
      <c r="F13" s="8">
        <v>19</v>
      </c>
      <c r="G13" s="8">
        <v>1</v>
      </c>
      <c r="H13" s="8">
        <v>2</v>
      </c>
      <c r="I13" s="8">
        <v>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781</v>
      </c>
      <c r="D14" s="11">
        <v>2</v>
      </c>
      <c r="E14" s="11">
        <v>486</v>
      </c>
      <c r="F14" s="11">
        <v>185</v>
      </c>
      <c r="G14" s="11">
        <v>48</v>
      </c>
      <c r="H14" s="11">
        <v>22</v>
      </c>
      <c r="I14" s="11">
        <v>38</v>
      </c>
    </row>
    <row r="15" spans="1:14" ht="11.65" customHeight="1" x14ac:dyDescent="0.2">
      <c r="A15" s="21" t="s">
        <v>155</v>
      </c>
      <c r="B15" s="10" t="s">
        <v>12</v>
      </c>
      <c r="C15" s="8">
        <v>612</v>
      </c>
      <c r="D15" s="8">
        <v>2</v>
      </c>
      <c r="E15" s="8">
        <v>409</v>
      </c>
      <c r="F15" s="8">
        <v>122</v>
      </c>
      <c r="G15" s="8">
        <v>39</v>
      </c>
      <c r="H15" s="8">
        <v>15</v>
      </c>
      <c r="I15" s="8">
        <v>25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11</v>
      </c>
      <c r="D16" s="8" t="s">
        <v>20</v>
      </c>
      <c r="E16" s="8">
        <v>6</v>
      </c>
      <c r="F16" s="8">
        <v>5</v>
      </c>
      <c r="G16" s="8" t="s">
        <v>20</v>
      </c>
      <c r="H16" s="8" t="s">
        <v>20</v>
      </c>
      <c r="I16" s="8" t="s">
        <v>20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158</v>
      </c>
      <c r="D17" s="13" t="s">
        <v>20</v>
      </c>
      <c r="E17" s="13">
        <v>71</v>
      </c>
      <c r="F17" s="13">
        <v>58</v>
      </c>
      <c r="G17" s="13">
        <v>9</v>
      </c>
      <c r="H17" s="13">
        <v>7</v>
      </c>
      <c r="I17" s="13">
        <v>13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145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7488</v>
      </c>
      <c r="D6" s="11">
        <v>491</v>
      </c>
      <c r="E6" s="11">
        <v>3811</v>
      </c>
      <c r="F6" s="11">
        <v>2240</v>
      </c>
      <c r="G6" s="11">
        <v>439</v>
      </c>
      <c r="H6" s="11">
        <v>283</v>
      </c>
      <c r="I6" s="11">
        <v>224</v>
      </c>
    </row>
    <row r="7" spans="1:14" ht="11.65" customHeight="1" x14ac:dyDescent="0.2">
      <c r="A7" s="21" t="s">
        <v>155</v>
      </c>
      <c r="B7" s="10" t="s">
        <v>12</v>
      </c>
      <c r="C7" s="8">
        <v>5133</v>
      </c>
      <c r="D7" s="8">
        <v>251</v>
      </c>
      <c r="E7" s="8">
        <v>2945</v>
      </c>
      <c r="F7" s="8">
        <v>1350</v>
      </c>
      <c r="G7" s="8">
        <v>287</v>
      </c>
      <c r="H7" s="8">
        <v>162</v>
      </c>
      <c r="I7" s="8">
        <v>138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340</v>
      </c>
      <c r="D8" s="8">
        <v>47</v>
      </c>
      <c r="E8" s="8">
        <v>136</v>
      </c>
      <c r="F8" s="8">
        <v>103</v>
      </c>
      <c r="G8" s="8">
        <v>22</v>
      </c>
      <c r="H8" s="8">
        <v>16</v>
      </c>
      <c r="I8" s="8">
        <v>16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2015</v>
      </c>
      <c r="D9" s="8">
        <v>193</v>
      </c>
      <c r="E9" s="8">
        <v>730</v>
      </c>
      <c r="F9" s="8">
        <v>787</v>
      </c>
      <c r="G9" s="8">
        <v>130</v>
      </c>
      <c r="H9" s="8">
        <v>105</v>
      </c>
      <c r="I9" s="8">
        <v>70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3332</v>
      </c>
      <c r="D10" s="11">
        <v>468</v>
      </c>
      <c r="E10" s="11">
        <v>1668</v>
      </c>
      <c r="F10" s="11">
        <v>826</v>
      </c>
      <c r="G10" s="11">
        <v>137</v>
      </c>
      <c r="H10" s="11">
        <v>119</v>
      </c>
      <c r="I10" s="11">
        <v>114</v>
      </c>
    </row>
    <row r="11" spans="1:14" ht="11.65" customHeight="1" x14ac:dyDescent="0.2">
      <c r="A11" s="21" t="s">
        <v>155</v>
      </c>
      <c r="B11" s="10" t="s">
        <v>12</v>
      </c>
      <c r="C11" s="8">
        <v>2399</v>
      </c>
      <c r="D11" s="8">
        <v>235</v>
      </c>
      <c r="E11" s="8">
        <v>1376</v>
      </c>
      <c r="F11" s="8">
        <v>541</v>
      </c>
      <c r="G11" s="8">
        <v>98</v>
      </c>
      <c r="H11" s="8">
        <v>73</v>
      </c>
      <c r="I11" s="8">
        <v>76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169</v>
      </c>
      <c r="D12" s="8">
        <v>46</v>
      </c>
      <c r="E12" s="8">
        <v>53</v>
      </c>
      <c r="F12" s="8">
        <v>45</v>
      </c>
      <c r="G12" s="8">
        <v>7</v>
      </c>
      <c r="H12" s="8">
        <v>8</v>
      </c>
      <c r="I12" s="8">
        <v>10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764</v>
      </c>
      <c r="D13" s="8">
        <v>187</v>
      </c>
      <c r="E13" s="8">
        <v>239</v>
      </c>
      <c r="F13" s="8">
        <v>240</v>
      </c>
      <c r="G13" s="8">
        <v>32</v>
      </c>
      <c r="H13" s="8">
        <v>38</v>
      </c>
      <c r="I13" s="8">
        <v>28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4156</v>
      </c>
      <c r="D14" s="11">
        <v>23</v>
      </c>
      <c r="E14" s="11">
        <v>2143</v>
      </c>
      <c r="F14" s="11">
        <v>1414</v>
      </c>
      <c r="G14" s="11">
        <v>302</v>
      </c>
      <c r="H14" s="11">
        <v>164</v>
      </c>
      <c r="I14" s="11">
        <v>110</v>
      </c>
    </row>
    <row r="15" spans="1:14" ht="11.65" customHeight="1" x14ac:dyDescent="0.2">
      <c r="A15" s="21" t="s">
        <v>155</v>
      </c>
      <c r="B15" s="10" t="s">
        <v>12</v>
      </c>
      <c r="C15" s="8">
        <v>2734</v>
      </c>
      <c r="D15" s="8">
        <v>16</v>
      </c>
      <c r="E15" s="8">
        <v>1569</v>
      </c>
      <c r="F15" s="8">
        <v>809</v>
      </c>
      <c r="G15" s="8">
        <v>189</v>
      </c>
      <c r="H15" s="8">
        <v>89</v>
      </c>
      <c r="I15" s="8">
        <v>62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171</v>
      </c>
      <c r="D16" s="8">
        <v>1</v>
      </c>
      <c r="E16" s="8">
        <v>83</v>
      </c>
      <c r="F16" s="8">
        <v>58</v>
      </c>
      <c r="G16" s="8">
        <v>15</v>
      </c>
      <c r="H16" s="8">
        <v>8</v>
      </c>
      <c r="I16" s="8">
        <v>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1251</v>
      </c>
      <c r="D17" s="13">
        <v>6</v>
      </c>
      <c r="E17" s="13">
        <v>491</v>
      </c>
      <c r="F17" s="13">
        <v>547</v>
      </c>
      <c r="G17" s="13">
        <v>98</v>
      </c>
      <c r="H17" s="13">
        <v>67</v>
      </c>
      <c r="I17" s="13">
        <v>42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146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24958</v>
      </c>
      <c r="D6" s="11">
        <v>2189</v>
      </c>
      <c r="E6" s="11">
        <v>12992</v>
      </c>
      <c r="F6" s="11">
        <v>6851</v>
      </c>
      <c r="G6" s="11">
        <v>1544</v>
      </c>
      <c r="H6" s="11">
        <v>689</v>
      </c>
      <c r="I6" s="11">
        <v>693</v>
      </c>
    </row>
    <row r="7" spans="1:14" ht="11.65" customHeight="1" x14ac:dyDescent="0.2">
      <c r="A7" s="21" t="s">
        <v>155</v>
      </c>
      <c r="B7" s="10" t="s">
        <v>12</v>
      </c>
      <c r="C7" s="8">
        <v>17398</v>
      </c>
      <c r="D7" s="8">
        <v>1049</v>
      </c>
      <c r="E7" s="8">
        <v>9754</v>
      </c>
      <c r="F7" s="8">
        <v>4545</v>
      </c>
      <c r="G7" s="8">
        <v>1166</v>
      </c>
      <c r="H7" s="8">
        <v>460</v>
      </c>
      <c r="I7" s="8">
        <v>424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1755</v>
      </c>
      <c r="D8" s="8">
        <v>324</v>
      </c>
      <c r="E8" s="8">
        <v>771</v>
      </c>
      <c r="F8" s="8">
        <v>492</v>
      </c>
      <c r="G8" s="8">
        <v>75</v>
      </c>
      <c r="H8" s="8">
        <v>42</v>
      </c>
      <c r="I8" s="8">
        <v>51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5805</v>
      </c>
      <c r="D9" s="8">
        <v>816</v>
      </c>
      <c r="E9" s="8">
        <v>2467</v>
      </c>
      <c r="F9" s="8">
        <v>1814</v>
      </c>
      <c r="G9" s="8">
        <v>303</v>
      </c>
      <c r="H9" s="8">
        <v>187</v>
      </c>
      <c r="I9" s="8">
        <v>218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11009</v>
      </c>
      <c r="D10" s="11">
        <v>2141</v>
      </c>
      <c r="E10" s="11">
        <v>5357</v>
      </c>
      <c r="F10" s="11">
        <v>2464</v>
      </c>
      <c r="G10" s="11">
        <v>416</v>
      </c>
      <c r="H10" s="11">
        <v>297</v>
      </c>
      <c r="I10" s="11">
        <v>334</v>
      </c>
    </row>
    <row r="11" spans="1:14" ht="11.65" customHeight="1" x14ac:dyDescent="0.2">
      <c r="A11" s="21" t="s">
        <v>155</v>
      </c>
      <c r="B11" s="10" t="s">
        <v>12</v>
      </c>
      <c r="C11" s="8">
        <v>8000</v>
      </c>
      <c r="D11" s="8">
        <v>1025</v>
      </c>
      <c r="E11" s="8">
        <v>4443</v>
      </c>
      <c r="F11" s="8">
        <v>1770</v>
      </c>
      <c r="G11" s="8">
        <v>325</v>
      </c>
      <c r="H11" s="8">
        <v>209</v>
      </c>
      <c r="I11" s="8">
        <v>228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826</v>
      </c>
      <c r="D12" s="8">
        <v>316</v>
      </c>
      <c r="E12" s="8">
        <v>271</v>
      </c>
      <c r="F12" s="8">
        <v>176</v>
      </c>
      <c r="G12" s="8">
        <v>23</v>
      </c>
      <c r="H12" s="8">
        <v>17</v>
      </c>
      <c r="I12" s="8">
        <v>23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2183</v>
      </c>
      <c r="D13" s="8">
        <v>800</v>
      </c>
      <c r="E13" s="8">
        <v>643</v>
      </c>
      <c r="F13" s="8">
        <v>518</v>
      </c>
      <c r="G13" s="8">
        <v>68</v>
      </c>
      <c r="H13" s="8">
        <v>71</v>
      </c>
      <c r="I13" s="8">
        <v>83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13949</v>
      </c>
      <c r="D14" s="11">
        <v>48</v>
      </c>
      <c r="E14" s="11">
        <v>7635</v>
      </c>
      <c r="F14" s="11">
        <v>4387</v>
      </c>
      <c r="G14" s="11">
        <v>1128</v>
      </c>
      <c r="H14" s="11">
        <v>392</v>
      </c>
      <c r="I14" s="11">
        <v>359</v>
      </c>
    </row>
    <row r="15" spans="1:14" ht="11.65" customHeight="1" x14ac:dyDescent="0.2">
      <c r="A15" s="21" t="s">
        <v>155</v>
      </c>
      <c r="B15" s="10" t="s">
        <v>12</v>
      </c>
      <c r="C15" s="8">
        <v>9398</v>
      </c>
      <c r="D15" s="8">
        <v>24</v>
      </c>
      <c r="E15" s="8">
        <v>5311</v>
      </c>
      <c r="F15" s="8">
        <v>2775</v>
      </c>
      <c r="G15" s="8">
        <v>841</v>
      </c>
      <c r="H15" s="8">
        <v>251</v>
      </c>
      <c r="I15" s="8">
        <v>196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929</v>
      </c>
      <c r="D16" s="8">
        <v>8</v>
      </c>
      <c r="E16" s="8">
        <v>500</v>
      </c>
      <c r="F16" s="8">
        <v>316</v>
      </c>
      <c r="G16" s="8">
        <v>52</v>
      </c>
      <c r="H16" s="8">
        <v>25</v>
      </c>
      <c r="I16" s="8">
        <v>28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3622</v>
      </c>
      <c r="D17" s="13">
        <v>16</v>
      </c>
      <c r="E17" s="13">
        <v>1824</v>
      </c>
      <c r="F17" s="13">
        <v>1296</v>
      </c>
      <c r="G17" s="13">
        <v>235</v>
      </c>
      <c r="H17" s="13">
        <v>116</v>
      </c>
      <c r="I17" s="13">
        <v>135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147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30088</v>
      </c>
      <c r="D6" s="11">
        <v>2491</v>
      </c>
      <c r="E6" s="11">
        <v>13819</v>
      </c>
      <c r="F6" s="11">
        <v>9981</v>
      </c>
      <c r="G6" s="11">
        <v>1796</v>
      </c>
      <c r="H6" s="11">
        <v>973</v>
      </c>
      <c r="I6" s="11">
        <v>1028</v>
      </c>
    </row>
    <row r="7" spans="1:14" ht="11.65" customHeight="1" x14ac:dyDescent="0.2">
      <c r="A7" s="21" t="s">
        <v>155</v>
      </c>
      <c r="B7" s="10" t="s">
        <v>12</v>
      </c>
      <c r="C7" s="8">
        <v>20264</v>
      </c>
      <c r="D7" s="8">
        <v>1110</v>
      </c>
      <c r="E7" s="8">
        <v>10523</v>
      </c>
      <c r="F7" s="8">
        <v>6136</v>
      </c>
      <c r="G7" s="8">
        <v>1350</v>
      </c>
      <c r="H7" s="8">
        <v>564</v>
      </c>
      <c r="I7" s="8">
        <v>581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856</v>
      </c>
      <c r="D8" s="8">
        <v>104</v>
      </c>
      <c r="E8" s="8">
        <v>367</v>
      </c>
      <c r="F8" s="8">
        <v>270</v>
      </c>
      <c r="G8" s="8">
        <v>45</v>
      </c>
      <c r="H8" s="8">
        <v>36</v>
      </c>
      <c r="I8" s="8">
        <v>34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8968</v>
      </c>
      <c r="D9" s="8">
        <v>1277</v>
      </c>
      <c r="E9" s="8">
        <v>2929</v>
      </c>
      <c r="F9" s="8">
        <v>3575</v>
      </c>
      <c r="G9" s="8">
        <v>401</v>
      </c>
      <c r="H9" s="8">
        <v>373</v>
      </c>
      <c r="I9" s="8">
        <v>413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13115</v>
      </c>
      <c r="D10" s="11">
        <v>2421</v>
      </c>
      <c r="E10" s="11">
        <v>5707</v>
      </c>
      <c r="F10" s="11">
        <v>3655</v>
      </c>
      <c r="G10" s="11">
        <v>461</v>
      </c>
      <c r="H10" s="11">
        <v>396</v>
      </c>
      <c r="I10" s="11">
        <v>475</v>
      </c>
    </row>
    <row r="11" spans="1:14" ht="11.65" customHeight="1" x14ac:dyDescent="0.2">
      <c r="A11" s="21" t="s">
        <v>155</v>
      </c>
      <c r="B11" s="10" t="s">
        <v>12</v>
      </c>
      <c r="C11" s="8">
        <v>9258</v>
      </c>
      <c r="D11" s="8">
        <v>1069</v>
      </c>
      <c r="E11" s="8">
        <v>4834</v>
      </c>
      <c r="F11" s="8">
        <v>2464</v>
      </c>
      <c r="G11" s="8">
        <v>364</v>
      </c>
      <c r="H11" s="8">
        <v>247</v>
      </c>
      <c r="I11" s="8">
        <v>280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401</v>
      </c>
      <c r="D12" s="8">
        <v>102</v>
      </c>
      <c r="E12" s="8">
        <v>138</v>
      </c>
      <c r="F12" s="8">
        <v>118</v>
      </c>
      <c r="G12" s="8">
        <v>17</v>
      </c>
      <c r="H12" s="8">
        <v>13</v>
      </c>
      <c r="I12" s="8">
        <v>13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3456</v>
      </c>
      <c r="D13" s="8">
        <v>1250</v>
      </c>
      <c r="E13" s="8">
        <v>735</v>
      </c>
      <c r="F13" s="8">
        <v>1073</v>
      </c>
      <c r="G13" s="8">
        <v>80</v>
      </c>
      <c r="H13" s="8">
        <v>136</v>
      </c>
      <c r="I13" s="8">
        <v>182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16973</v>
      </c>
      <c r="D14" s="11">
        <v>70</v>
      </c>
      <c r="E14" s="11">
        <v>8112</v>
      </c>
      <c r="F14" s="11">
        <v>6326</v>
      </c>
      <c r="G14" s="11">
        <v>1335</v>
      </c>
      <c r="H14" s="11">
        <v>577</v>
      </c>
      <c r="I14" s="11">
        <v>553</v>
      </c>
    </row>
    <row r="15" spans="1:14" ht="11.65" customHeight="1" x14ac:dyDescent="0.2">
      <c r="A15" s="21" t="s">
        <v>155</v>
      </c>
      <c r="B15" s="10" t="s">
        <v>12</v>
      </c>
      <c r="C15" s="8">
        <v>11006</v>
      </c>
      <c r="D15" s="8">
        <v>41</v>
      </c>
      <c r="E15" s="8">
        <v>5689</v>
      </c>
      <c r="F15" s="8">
        <v>3672</v>
      </c>
      <c r="G15" s="8">
        <v>986</v>
      </c>
      <c r="H15" s="8">
        <v>317</v>
      </c>
      <c r="I15" s="8">
        <v>301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455</v>
      </c>
      <c r="D16" s="8">
        <v>2</v>
      </c>
      <c r="E16" s="8">
        <v>229</v>
      </c>
      <c r="F16" s="8">
        <v>152</v>
      </c>
      <c r="G16" s="8">
        <v>28</v>
      </c>
      <c r="H16" s="8">
        <v>23</v>
      </c>
      <c r="I16" s="8">
        <v>21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5512</v>
      </c>
      <c r="D17" s="13">
        <v>27</v>
      </c>
      <c r="E17" s="13">
        <v>2194</v>
      </c>
      <c r="F17" s="13">
        <v>2502</v>
      </c>
      <c r="G17" s="13">
        <v>321</v>
      </c>
      <c r="H17" s="13">
        <v>237</v>
      </c>
      <c r="I17" s="13">
        <v>231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148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179289</v>
      </c>
      <c r="D6" s="11">
        <v>9718</v>
      </c>
      <c r="E6" s="11">
        <v>99399</v>
      </c>
      <c r="F6" s="11">
        <v>51081</v>
      </c>
      <c r="G6" s="11">
        <v>7522</v>
      </c>
      <c r="H6" s="11">
        <v>4137</v>
      </c>
      <c r="I6" s="11">
        <v>7432</v>
      </c>
    </row>
    <row r="7" spans="1:14" ht="11.65" customHeight="1" x14ac:dyDescent="0.2">
      <c r="A7" s="21" t="s">
        <v>155</v>
      </c>
      <c r="B7" s="10" t="s">
        <v>12</v>
      </c>
      <c r="C7" s="8">
        <v>127359</v>
      </c>
      <c r="D7" s="8">
        <v>4620</v>
      </c>
      <c r="E7" s="8">
        <v>81318</v>
      </c>
      <c r="F7" s="8">
        <v>28994</v>
      </c>
      <c r="G7" s="8">
        <v>5766</v>
      </c>
      <c r="H7" s="8">
        <v>2320</v>
      </c>
      <c r="I7" s="8">
        <v>4341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3566</v>
      </c>
      <c r="D8" s="8">
        <v>300</v>
      </c>
      <c r="E8" s="8">
        <v>1670</v>
      </c>
      <c r="F8" s="8">
        <v>1037</v>
      </c>
      <c r="G8" s="8">
        <v>196</v>
      </c>
      <c r="H8" s="8">
        <v>114</v>
      </c>
      <c r="I8" s="8">
        <v>249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48364</v>
      </c>
      <c r="D9" s="8">
        <v>4798</v>
      </c>
      <c r="E9" s="8">
        <v>16411</v>
      </c>
      <c r="F9" s="8">
        <v>21050</v>
      </c>
      <c r="G9" s="8">
        <v>1560</v>
      </c>
      <c r="H9" s="8">
        <v>1703</v>
      </c>
      <c r="I9" s="8">
        <v>2842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82284</v>
      </c>
      <c r="D10" s="11">
        <v>9292</v>
      </c>
      <c r="E10" s="11">
        <v>44635</v>
      </c>
      <c r="F10" s="11">
        <v>20138</v>
      </c>
      <c r="G10" s="11">
        <v>2686</v>
      </c>
      <c r="H10" s="11">
        <v>1991</v>
      </c>
      <c r="I10" s="11">
        <v>3542</v>
      </c>
    </row>
    <row r="11" spans="1:14" ht="11.65" customHeight="1" x14ac:dyDescent="0.2">
      <c r="A11" s="21" t="s">
        <v>155</v>
      </c>
      <c r="B11" s="10" t="s">
        <v>12</v>
      </c>
      <c r="C11" s="8">
        <v>60139</v>
      </c>
      <c r="D11" s="8">
        <v>4414</v>
      </c>
      <c r="E11" s="8">
        <v>37612</v>
      </c>
      <c r="F11" s="8">
        <v>12675</v>
      </c>
      <c r="G11" s="8">
        <v>2145</v>
      </c>
      <c r="H11" s="8">
        <v>1132</v>
      </c>
      <c r="I11" s="8">
        <v>2161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1816</v>
      </c>
      <c r="D12" s="8">
        <v>290</v>
      </c>
      <c r="E12" s="8">
        <v>795</v>
      </c>
      <c r="F12" s="8">
        <v>454</v>
      </c>
      <c r="G12" s="8">
        <v>79</v>
      </c>
      <c r="H12" s="8">
        <v>68</v>
      </c>
      <c r="I12" s="8">
        <v>130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20329</v>
      </c>
      <c r="D13" s="8">
        <v>4588</v>
      </c>
      <c r="E13" s="8">
        <v>6228</v>
      </c>
      <c r="F13" s="8">
        <v>7009</v>
      </c>
      <c r="G13" s="8">
        <v>462</v>
      </c>
      <c r="H13" s="8">
        <v>791</v>
      </c>
      <c r="I13" s="8">
        <v>1251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97005</v>
      </c>
      <c r="D14" s="11">
        <v>426</v>
      </c>
      <c r="E14" s="11">
        <v>54764</v>
      </c>
      <c r="F14" s="11">
        <v>30943</v>
      </c>
      <c r="G14" s="11">
        <v>4836</v>
      </c>
      <c r="H14" s="11">
        <v>2146</v>
      </c>
      <c r="I14" s="11">
        <v>3890</v>
      </c>
    </row>
    <row r="15" spans="1:14" ht="11.65" customHeight="1" x14ac:dyDescent="0.2">
      <c r="A15" s="21" t="s">
        <v>155</v>
      </c>
      <c r="B15" s="10" t="s">
        <v>12</v>
      </c>
      <c r="C15" s="8">
        <v>67220</v>
      </c>
      <c r="D15" s="8">
        <v>206</v>
      </c>
      <c r="E15" s="8">
        <v>43706</v>
      </c>
      <c r="F15" s="8">
        <v>16319</v>
      </c>
      <c r="G15" s="8">
        <v>3621</v>
      </c>
      <c r="H15" s="8">
        <v>1188</v>
      </c>
      <c r="I15" s="8">
        <v>2180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1750</v>
      </c>
      <c r="D16" s="8">
        <v>10</v>
      </c>
      <c r="E16" s="8">
        <v>875</v>
      </c>
      <c r="F16" s="8">
        <v>583</v>
      </c>
      <c r="G16" s="8">
        <v>117</v>
      </c>
      <c r="H16" s="8">
        <v>46</v>
      </c>
      <c r="I16" s="8">
        <v>119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28035</v>
      </c>
      <c r="D17" s="13">
        <v>210</v>
      </c>
      <c r="E17" s="13">
        <v>10183</v>
      </c>
      <c r="F17" s="13">
        <v>14041</v>
      </c>
      <c r="G17" s="13">
        <v>1098</v>
      </c>
      <c r="H17" s="13">
        <v>912</v>
      </c>
      <c r="I17" s="13">
        <v>1591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149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4597</v>
      </c>
      <c r="D6" s="11">
        <v>451</v>
      </c>
      <c r="E6" s="11">
        <v>2366</v>
      </c>
      <c r="F6" s="11">
        <v>1162</v>
      </c>
      <c r="G6" s="11">
        <v>333</v>
      </c>
      <c r="H6" s="11">
        <v>159</v>
      </c>
      <c r="I6" s="11">
        <v>126</v>
      </c>
    </row>
    <row r="7" spans="1:14" ht="11.65" customHeight="1" x14ac:dyDescent="0.2">
      <c r="A7" s="21" t="s">
        <v>155</v>
      </c>
      <c r="B7" s="10" t="s">
        <v>12</v>
      </c>
      <c r="C7" s="8">
        <v>3119</v>
      </c>
      <c r="D7" s="8">
        <v>230</v>
      </c>
      <c r="E7" s="8">
        <v>1655</v>
      </c>
      <c r="F7" s="8">
        <v>788</v>
      </c>
      <c r="G7" s="8">
        <v>248</v>
      </c>
      <c r="H7" s="8">
        <v>105</v>
      </c>
      <c r="I7" s="8">
        <v>93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549</v>
      </c>
      <c r="D8" s="8">
        <v>127</v>
      </c>
      <c r="E8" s="8">
        <v>257</v>
      </c>
      <c r="F8" s="8">
        <v>113</v>
      </c>
      <c r="G8" s="8">
        <v>18</v>
      </c>
      <c r="H8" s="8">
        <v>18</v>
      </c>
      <c r="I8" s="8">
        <v>16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929</v>
      </c>
      <c r="D9" s="8">
        <v>94</v>
      </c>
      <c r="E9" s="8">
        <v>454</v>
      </c>
      <c r="F9" s="8">
        <v>261</v>
      </c>
      <c r="G9" s="8">
        <v>67</v>
      </c>
      <c r="H9" s="8">
        <v>36</v>
      </c>
      <c r="I9" s="8">
        <v>17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1987</v>
      </c>
      <c r="D10" s="11">
        <v>437</v>
      </c>
      <c r="E10" s="11">
        <v>984</v>
      </c>
      <c r="F10" s="11">
        <v>370</v>
      </c>
      <c r="G10" s="11">
        <v>70</v>
      </c>
      <c r="H10" s="11">
        <v>75</v>
      </c>
      <c r="I10" s="11">
        <v>51</v>
      </c>
    </row>
    <row r="11" spans="1:14" ht="11.65" customHeight="1" x14ac:dyDescent="0.2">
      <c r="A11" s="21" t="s">
        <v>155</v>
      </c>
      <c r="B11" s="10" t="s">
        <v>12</v>
      </c>
      <c r="C11" s="8">
        <v>1434</v>
      </c>
      <c r="D11" s="8">
        <v>220</v>
      </c>
      <c r="E11" s="8">
        <v>793</v>
      </c>
      <c r="F11" s="8">
        <v>270</v>
      </c>
      <c r="G11" s="8">
        <v>57</v>
      </c>
      <c r="H11" s="8">
        <v>51</v>
      </c>
      <c r="I11" s="8">
        <v>43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293</v>
      </c>
      <c r="D12" s="8">
        <v>125</v>
      </c>
      <c r="E12" s="8">
        <v>106</v>
      </c>
      <c r="F12" s="8">
        <v>39</v>
      </c>
      <c r="G12" s="8">
        <v>6</v>
      </c>
      <c r="H12" s="8">
        <v>12</v>
      </c>
      <c r="I12" s="8">
        <v>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260</v>
      </c>
      <c r="D13" s="8">
        <v>92</v>
      </c>
      <c r="E13" s="8">
        <v>85</v>
      </c>
      <c r="F13" s="8">
        <v>61</v>
      </c>
      <c r="G13" s="8">
        <v>7</v>
      </c>
      <c r="H13" s="8">
        <v>12</v>
      </c>
      <c r="I13" s="8">
        <v>3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2610</v>
      </c>
      <c r="D14" s="11">
        <v>14</v>
      </c>
      <c r="E14" s="11">
        <v>1382</v>
      </c>
      <c r="F14" s="11">
        <v>792</v>
      </c>
      <c r="G14" s="11">
        <v>263</v>
      </c>
      <c r="H14" s="11">
        <v>84</v>
      </c>
      <c r="I14" s="11">
        <v>75</v>
      </c>
    </row>
    <row r="15" spans="1:14" ht="11.65" customHeight="1" x14ac:dyDescent="0.2">
      <c r="A15" s="21" t="s">
        <v>155</v>
      </c>
      <c r="B15" s="10" t="s">
        <v>12</v>
      </c>
      <c r="C15" s="8">
        <v>1685</v>
      </c>
      <c r="D15" s="8">
        <v>10</v>
      </c>
      <c r="E15" s="8">
        <v>862</v>
      </c>
      <c r="F15" s="8">
        <v>518</v>
      </c>
      <c r="G15" s="8">
        <v>191</v>
      </c>
      <c r="H15" s="8">
        <v>54</v>
      </c>
      <c r="I15" s="8">
        <v>50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256</v>
      </c>
      <c r="D16" s="8">
        <v>2</v>
      </c>
      <c r="E16" s="8">
        <v>151</v>
      </c>
      <c r="F16" s="8">
        <v>74</v>
      </c>
      <c r="G16" s="8">
        <v>12</v>
      </c>
      <c r="H16" s="8">
        <v>6</v>
      </c>
      <c r="I16" s="8">
        <v>11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669</v>
      </c>
      <c r="D17" s="13">
        <v>2</v>
      </c>
      <c r="E17" s="13">
        <v>369</v>
      </c>
      <c r="F17" s="13">
        <v>200</v>
      </c>
      <c r="G17" s="13">
        <v>60</v>
      </c>
      <c r="H17" s="13">
        <v>24</v>
      </c>
      <c r="I17" s="13">
        <v>14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150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17110</v>
      </c>
      <c r="D6" s="11">
        <v>1587</v>
      </c>
      <c r="E6" s="11">
        <v>8259</v>
      </c>
      <c r="F6" s="11">
        <v>4975</v>
      </c>
      <c r="G6" s="11">
        <v>1103</v>
      </c>
      <c r="H6" s="11">
        <v>570</v>
      </c>
      <c r="I6" s="11">
        <v>616</v>
      </c>
    </row>
    <row r="7" spans="1:14" ht="11.65" customHeight="1" x14ac:dyDescent="0.2">
      <c r="A7" s="21" t="s">
        <v>155</v>
      </c>
      <c r="B7" s="10" t="s">
        <v>12</v>
      </c>
      <c r="C7" s="8">
        <v>10593</v>
      </c>
      <c r="D7" s="8">
        <v>743</v>
      </c>
      <c r="E7" s="8">
        <v>5669</v>
      </c>
      <c r="F7" s="8">
        <v>2790</v>
      </c>
      <c r="G7" s="8">
        <v>757</v>
      </c>
      <c r="H7" s="8">
        <v>309</v>
      </c>
      <c r="I7" s="8">
        <v>325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291</v>
      </c>
      <c r="D8" s="8">
        <v>29</v>
      </c>
      <c r="E8" s="8">
        <v>155</v>
      </c>
      <c r="F8" s="8">
        <v>68</v>
      </c>
      <c r="G8" s="8">
        <v>14</v>
      </c>
      <c r="H8" s="8">
        <v>11</v>
      </c>
      <c r="I8" s="8">
        <v>14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6226</v>
      </c>
      <c r="D9" s="8">
        <v>815</v>
      </c>
      <c r="E9" s="8">
        <v>2435</v>
      </c>
      <c r="F9" s="8">
        <v>2117</v>
      </c>
      <c r="G9" s="8">
        <v>332</v>
      </c>
      <c r="H9" s="8">
        <v>250</v>
      </c>
      <c r="I9" s="8">
        <v>277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7326</v>
      </c>
      <c r="D10" s="11">
        <v>1545</v>
      </c>
      <c r="E10" s="11">
        <v>3309</v>
      </c>
      <c r="F10" s="11">
        <v>1679</v>
      </c>
      <c r="G10" s="11">
        <v>267</v>
      </c>
      <c r="H10" s="11">
        <v>226</v>
      </c>
      <c r="I10" s="11">
        <v>300</v>
      </c>
    </row>
    <row r="11" spans="1:14" ht="11.65" customHeight="1" x14ac:dyDescent="0.2">
      <c r="A11" s="21" t="s">
        <v>155</v>
      </c>
      <c r="B11" s="10" t="s">
        <v>12</v>
      </c>
      <c r="C11" s="8">
        <v>4836</v>
      </c>
      <c r="D11" s="8">
        <v>718</v>
      </c>
      <c r="E11" s="8">
        <v>2606</v>
      </c>
      <c r="F11" s="8">
        <v>1029</v>
      </c>
      <c r="G11" s="8">
        <v>197</v>
      </c>
      <c r="H11" s="8">
        <v>124</v>
      </c>
      <c r="I11" s="8">
        <v>162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139</v>
      </c>
      <c r="D12" s="8">
        <v>29</v>
      </c>
      <c r="E12" s="8">
        <v>61</v>
      </c>
      <c r="F12" s="8">
        <v>33</v>
      </c>
      <c r="G12" s="8">
        <v>1</v>
      </c>
      <c r="H12" s="8">
        <v>7</v>
      </c>
      <c r="I12" s="8">
        <v>8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2351</v>
      </c>
      <c r="D13" s="8">
        <v>798</v>
      </c>
      <c r="E13" s="8">
        <v>642</v>
      </c>
      <c r="F13" s="8">
        <v>617</v>
      </c>
      <c r="G13" s="8">
        <v>69</v>
      </c>
      <c r="H13" s="8">
        <v>95</v>
      </c>
      <c r="I13" s="8">
        <v>130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9784</v>
      </c>
      <c r="D14" s="11">
        <v>42</v>
      </c>
      <c r="E14" s="11">
        <v>4950</v>
      </c>
      <c r="F14" s="11">
        <v>3296</v>
      </c>
      <c r="G14" s="11">
        <v>836</v>
      </c>
      <c r="H14" s="11">
        <v>344</v>
      </c>
      <c r="I14" s="11">
        <v>316</v>
      </c>
    </row>
    <row r="15" spans="1:14" ht="11.65" customHeight="1" x14ac:dyDescent="0.2">
      <c r="A15" s="21" t="s">
        <v>155</v>
      </c>
      <c r="B15" s="10" t="s">
        <v>12</v>
      </c>
      <c r="C15" s="8">
        <v>5757</v>
      </c>
      <c r="D15" s="8">
        <v>25</v>
      </c>
      <c r="E15" s="8">
        <v>3063</v>
      </c>
      <c r="F15" s="8">
        <v>1761</v>
      </c>
      <c r="G15" s="8">
        <v>560</v>
      </c>
      <c r="H15" s="8">
        <v>185</v>
      </c>
      <c r="I15" s="8">
        <v>163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152</v>
      </c>
      <c r="D16" s="8" t="s">
        <v>20</v>
      </c>
      <c r="E16" s="8">
        <v>94</v>
      </c>
      <c r="F16" s="8">
        <v>35</v>
      </c>
      <c r="G16" s="8">
        <v>13</v>
      </c>
      <c r="H16" s="8">
        <v>4</v>
      </c>
      <c r="I16" s="8">
        <v>6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3875</v>
      </c>
      <c r="D17" s="13">
        <v>17</v>
      </c>
      <c r="E17" s="13">
        <v>1793</v>
      </c>
      <c r="F17" s="13">
        <v>1500</v>
      </c>
      <c r="G17" s="13">
        <v>263</v>
      </c>
      <c r="H17" s="13">
        <v>155</v>
      </c>
      <c r="I17" s="13">
        <v>147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151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145485</v>
      </c>
      <c r="D6" s="11">
        <v>4847</v>
      </c>
      <c r="E6" s="11">
        <v>80688</v>
      </c>
      <c r="F6" s="11">
        <v>44419</v>
      </c>
      <c r="G6" s="11">
        <v>7473</v>
      </c>
      <c r="H6" s="11">
        <v>2762</v>
      </c>
      <c r="I6" s="11">
        <v>5296</v>
      </c>
    </row>
    <row r="7" spans="1:14" ht="11.65" customHeight="1" x14ac:dyDescent="0.2">
      <c r="A7" s="21" t="s">
        <v>155</v>
      </c>
      <c r="B7" s="10" t="s">
        <v>12</v>
      </c>
      <c r="C7" s="8">
        <v>123746</v>
      </c>
      <c r="D7" s="8">
        <v>2771</v>
      </c>
      <c r="E7" s="8">
        <v>73604</v>
      </c>
      <c r="F7" s="8">
        <v>34772</v>
      </c>
      <c r="G7" s="8">
        <v>6684</v>
      </c>
      <c r="H7" s="8">
        <v>2068</v>
      </c>
      <c r="I7" s="8">
        <v>3847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2245</v>
      </c>
      <c r="D8" s="8">
        <v>180</v>
      </c>
      <c r="E8" s="8">
        <v>1007</v>
      </c>
      <c r="F8" s="8">
        <v>744</v>
      </c>
      <c r="G8" s="8">
        <v>117</v>
      </c>
      <c r="H8" s="8">
        <v>50</v>
      </c>
      <c r="I8" s="8">
        <v>147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19494</v>
      </c>
      <c r="D9" s="8">
        <v>1896</v>
      </c>
      <c r="E9" s="8">
        <v>6077</v>
      </c>
      <c r="F9" s="8">
        <v>8903</v>
      </c>
      <c r="G9" s="8">
        <v>672</v>
      </c>
      <c r="H9" s="8">
        <v>644</v>
      </c>
      <c r="I9" s="8">
        <v>1302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70733</v>
      </c>
      <c r="D10" s="11">
        <v>4613</v>
      </c>
      <c r="E10" s="11">
        <v>40313</v>
      </c>
      <c r="F10" s="11">
        <v>19299</v>
      </c>
      <c r="G10" s="11">
        <v>2523</v>
      </c>
      <c r="H10" s="11">
        <v>1369</v>
      </c>
      <c r="I10" s="11">
        <v>2616</v>
      </c>
    </row>
    <row r="11" spans="1:14" ht="11.65" customHeight="1" x14ac:dyDescent="0.2">
      <c r="A11" s="21" t="s">
        <v>155</v>
      </c>
      <c r="B11" s="10" t="s">
        <v>12</v>
      </c>
      <c r="C11" s="8">
        <v>61476</v>
      </c>
      <c r="D11" s="8">
        <v>2629</v>
      </c>
      <c r="E11" s="8">
        <v>37483</v>
      </c>
      <c r="F11" s="8">
        <v>16096</v>
      </c>
      <c r="G11" s="8">
        <v>2240</v>
      </c>
      <c r="H11" s="8">
        <v>1070</v>
      </c>
      <c r="I11" s="8">
        <v>1958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1167</v>
      </c>
      <c r="D12" s="8">
        <v>170</v>
      </c>
      <c r="E12" s="8">
        <v>515</v>
      </c>
      <c r="F12" s="8">
        <v>315</v>
      </c>
      <c r="G12" s="8">
        <v>54</v>
      </c>
      <c r="H12" s="8">
        <v>29</v>
      </c>
      <c r="I12" s="8">
        <v>84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8090</v>
      </c>
      <c r="D13" s="8">
        <v>1814</v>
      </c>
      <c r="E13" s="8">
        <v>2315</v>
      </c>
      <c r="F13" s="8">
        <v>2888</v>
      </c>
      <c r="G13" s="8">
        <v>229</v>
      </c>
      <c r="H13" s="8">
        <v>270</v>
      </c>
      <c r="I13" s="8">
        <v>574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74752</v>
      </c>
      <c r="D14" s="11">
        <v>234</v>
      </c>
      <c r="E14" s="11">
        <v>40375</v>
      </c>
      <c r="F14" s="11">
        <v>25120</v>
      </c>
      <c r="G14" s="11">
        <v>4950</v>
      </c>
      <c r="H14" s="11">
        <v>1393</v>
      </c>
      <c r="I14" s="11">
        <v>2680</v>
      </c>
    </row>
    <row r="15" spans="1:14" ht="11.65" customHeight="1" x14ac:dyDescent="0.2">
      <c r="A15" s="21" t="s">
        <v>155</v>
      </c>
      <c r="B15" s="10" t="s">
        <v>12</v>
      </c>
      <c r="C15" s="8">
        <v>62270</v>
      </c>
      <c r="D15" s="8">
        <v>142</v>
      </c>
      <c r="E15" s="8">
        <v>36121</v>
      </c>
      <c r="F15" s="8">
        <v>18676</v>
      </c>
      <c r="G15" s="8">
        <v>4444</v>
      </c>
      <c r="H15" s="8">
        <v>998</v>
      </c>
      <c r="I15" s="8">
        <v>1889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1078</v>
      </c>
      <c r="D16" s="8">
        <v>10</v>
      </c>
      <c r="E16" s="8">
        <v>492</v>
      </c>
      <c r="F16" s="8">
        <v>429</v>
      </c>
      <c r="G16" s="8">
        <v>63</v>
      </c>
      <c r="H16" s="8">
        <v>21</v>
      </c>
      <c r="I16" s="8">
        <v>63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11404</v>
      </c>
      <c r="D17" s="13">
        <v>82</v>
      </c>
      <c r="E17" s="13">
        <v>3762</v>
      </c>
      <c r="F17" s="13">
        <v>6015</v>
      </c>
      <c r="G17" s="13">
        <v>443</v>
      </c>
      <c r="H17" s="13">
        <v>374</v>
      </c>
      <c r="I17" s="13">
        <v>728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152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17163</v>
      </c>
      <c r="D6" s="11">
        <v>1045</v>
      </c>
      <c r="E6" s="11">
        <v>8381</v>
      </c>
      <c r="F6" s="11">
        <v>5363</v>
      </c>
      <c r="G6" s="11">
        <v>984</v>
      </c>
      <c r="H6" s="11">
        <v>603</v>
      </c>
      <c r="I6" s="11">
        <v>787</v>
      </c>
    </row>
    <row r="7" spans="1:14" ht="11.65" customHeight="1" x14ac:dyDescent="0.2">
      <c r="A7" s="21" t="s">
        <v>155</v>
      </c>
      <c r="B7" s="10" t="s">
        <v>12</v>
      </c>
      <c r="C7" s="8">
        <v>9466</v>
      </c>
      <c r="D7" s="8">
        <v>312</v>
      </c>
      <c r="E7" s="8">
        <v>5329</v>
      </c>
      <c r="F7" s="8">
        <v>2506</v>
      </c>
      <c r="G7" s="8">
        <v>633</v>
      </c>
      <c r="H7" s="8">
        <v>291</v>
      </c>
      <c r="I7" s="8">
        <v>395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396</v>
      </c>
      <c r="D8" s="8">
        <v>36</v>
      </c>
      <c r="E8" s="8">
        <v>187</v>
      </c>
      <c r="F8" s="8">
        <v>111</v>
      </c>
      <c r="G8" s="8">
        <v>18</v>
      </c>
      <c r="H8" s="8">
        <v>20</v>
      </c>
      <c r="I8" s="8">
        <v>24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7301</v>
      </c>
      <c r="D9" s="8">
        <v>697</v>
      </c>
      <c r="E9" s="8">
        <v>2865</v>
      </c>
      <c r="F9" s="8">
        <v>2746</v>
      </c>
      <c r="G9" s="8">
        <v>333</v>
      </c>
      <c r="H9" s="8">
        <v>292</v>
      </c>
      <c r="I9" s="8">
        <v>368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7592</v>
      </c>
      <c r="D10" s="11">
        <v>982</v>
      </c>
      <c r="E10" s="11">
        <v>3590</v>
      </c>
      <c r="F10" s="11">
        <v>2013</v>
      </c>
      <c r="G10" s="11">
        <v>358</v>
      </c>
      <c r="H10" s="11">
        <v>251</v>
      </c>
      <c r="I10" s="11">
        <v>398</v>
      </c>
    </row>
    <row r="11" spans="1:14" ht="11.65" customHeight="1" x14ac:dyDescent="0.2">
      <c r="A11" s="21" t="s">
        <v>155</v>
      </c>
      <c r="B11" s="10" t="s">
        <v>12</v>
      </c>
      <c r="C11" s="8">
        <v>4678</v>
      </c>
      <c r="D11" s="8">
        <v>277</v>
      </c>
      <c r="E11" s="8">
        <v>2694</v>
      </c>
      <c r="F11" s="8">
        <v>1101</v>
      </c>
      <c r="G11" s="8">
        <v>257</v>
      </c>
      <c r="H11" s="8">
        <v>131</v>
      </c>
      <c r="I11" s="8">
        <v>218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191</v>
      </c>
      <c r="D12" s="8">
        <v>33</v>
      </c>
      <c r="E12" s="8">
        <v>84</v>
      </c>
      <c r="F12" s="8">
        <v>41</v>
      </c>
      <c r="G12" s="8">
        <v>8</v>
      </c>
      <c r="H12" s="8">
        <v>15</v>
      </c>
      <c r="I12" s="8">
        <v>10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2723</v>
      </c>
      <c r="D13" s="8">
        <v>672</v>
      </c>
      <c r="E13" s="8">
        <v>812</v>
      </c>
      <c r="F13" s="8">
        <v>871</v>
      </c>
      <c r="G13" s="8">
        <v>93</v>
      </c>
      <c r="H13" s="8">
        <v>105</v>
      </c>
      <c r="I13" s="8">
        <v>170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9571</v>
      </c>
      <c r="D14" s="11">
        <v>63</v>
      </c>
      <c r="E14" s="11">
        <v>4791</v>
      </c>
      <c r="F14" s="11">
        <v>3350</v>
      </c>
      <c r="G14" s="11">
        <v>626</v>
      </c>
      <c r="H14" s="11">
        <v>352</v>
      </c>
      <c r="I14" s="11">
        <v>389</v>
      </c>
    </row>
    <row r="15" spans="1:14" ht="11.65" customHeight="1" x14ac:dyDescent="0.2">
      <c r="A15" s="21" t="s">
        <v>155</v>
      </c>
      <c r="B15" s="10" t="s">
        <v>12</v>
      </c>
      <c r="C15" s="8">
        <v>4788</v>
      </c>
      <c r="D15" s="8">
        <v>35</v>
      </c>
      <c r="E15" s="8">
        <v>2635</v>
      </c>
      <c r="F15" s="8">
        <v>1405</v>
      </c>
      <c r="G15" s="8">
        <v>376</v>
      </c>
      <c r="H15" s="8">
        <v>160</v>
      </c>
      <c r="I15" s="8">
        <v>177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205</v>
      </c>
      <c r="D16" s="8">
        <v>3</v>
      </c>
      <c r="E16" s="8">
        <v>103</v>
      </c>
      <c r="F16" s="8">
        <v>70</v>
      </c>
      <c r="G16" s="8">
        <v>10</v>
      </c>
      <c r="H16" s="8">
        <v>5</v>
      </c>
      <c r="I16" s="8">
        <v>14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4578</v>
      </c>
      <c r="D17" s="13">
        <v>25</v>
      </c>
      <c r="E17" s="13">
        <v>2053</v>
      </c>
      <c r="F17" s="13">
        <v>1875</v>
      </c>
      <c r="G17" s="13">
        <v>240</v>
      </c>
      <c r="H17" s="13">
        <v>187</v>
      </c>
      <c r="I17" s="13">
        <v>198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153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16234</v>
      </c>
      <c r="D6" s="11">
        <v>1055</v>
      </c>
      <c r="E6" s="11">
        <v>8183</v>
      </c>
      <c r="F6" s="11">
        <v>4673</v>
      </c>
      <c r="G6" s="11">
        <v>881</v>
      </c>
      <c r="H6" s="11">
        <v>756</v>
      </c>
      <c r="I6" s="11">
        <v>686</v>
      </c>
    </row>
    <row r="7" spans="1:14" ht="11.65" customHeight="1" x14ac:dyDescent="0.2">
      <c r="A7" s="21" t="s">
        <v>155</v>
      </c>
      <c r="B7" s="10" t="s">
        <v>12</v>
      </c>
      <c r="C7" s="8">
        <v>7711</v>
      </c>
      <c r="D7" s="8">
        <v>352</v>
      </c>
      <c r="E7" s="8">
        <v>4352</v>
      </c>
      <c r="F7" s="8">
        <v>1954</v>
      </c>
      <c r="G7" s="8">
        <v>500</v>
      </c>
      <c r="H7" s="8">
        <v>246</v>
      </c>
      <c r="I7" s="8">
        <v>307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263</v>
      </c>
      <c r="D8" s="8">
        <v>17</v>
      </c>
      <c r="E8" s="8">
        <v>150</v>
      </c>
      <c r="F8" s="8">
        <v>57</v>
      </c>
      <c r="G8" s="8">
        <v>19</v>
      </c>
      <c r="H8" s="8">
        <v>6</v>
      </c>
      <c r="I8" s="8">
        <v>14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8260</v>
      </c>
      <c r="D9" s="8">
        <v>686</v>
      </c>
      <c r="E9" s="8">
        <v>3681</v>
      </c>
      <c r="F9" s="8">
        <v>2662</v>
      </c>
      <c r="G9" s="8">
        <v>362</v>
      </c>
      <c r="H9" s="8">
        <v>504</v>
      </c>
      <c r="I9" s="8">
        <v>365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6704</v>
      </c>
      <c r="D10" s="11">
        <v>1023</v>
      </c>
      <c r="E10" s="11">
        <v>3282</v>
      </c>
      <c r="F10" s="11">
        <v>1596</v>
      </c>
      <c r="G10" s="11">
        <v>217</v>
      </c>
      <c r="H10" s="11">
        <v>264</v>
      </c>
      <c r="I10" s="11">
        <v>322</v>
      </c>
    </row>
    <row r="11" spans="1:14" ht="11.65" customHeight="1" x14ac:dyDescent="0.2">
      <c r="A11" s="21" t="s">
        <v>155</v>
      </c>
      <c r="B11" s="10" t="s">
        <v>12</v>
      </c>
      <c r="C11" s="8">
        <v>3439</v>
      </c>
      <c r="D11" s="8">
        <v>339</v>
      </c>
      <c r="E11" s="8">
        <v>1996</v>
      </c>
      <c r="F11" s="8">
        <v>739</v>
      </c>
      <c r="G11" s="8">
        <v>122</v>
      </c>
      <c r="H11" s="8">
        <v>84</v>
      </c>
      <c r="I11" s="8">
        <v>159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118</v>
      </c>
      <c r="D12" s="8">
        <v>15</v>
      </c>
      <c r="E12" s="8">
        <v>66</v>
      </c>
      <c r="F12" s="8">
        <v>23</v>
      </c>
      <c r="G12" s="8">
        <v>5</v>
      </c>
      <c r="H12" s="8">
        <v>4</v>
      </c>
      <c r="I12" s="8">
        <v>5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3147</v>
      </c>
      <c r="D13" s="8">
        <v>669</v>
      </c>
      <c r="E13" s="8">
        <v>1220</v>
      </c>
      <c r="F13" s="8">
        <v>834</v>
      </c>
      <c r="G13" s="8">
        <v>90</v>
      </c>
      <c r="H13" s="8">
        <v>176</v>
      </c>
      <c r="I13" s="8">
        <v>158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9530</v>
      </c>
      <c r="D14" s="11">
        <v>32</v>
      </c>
      <c r="E14" s="11">
        <v>4901</v>
      </c>
      <c r="F14" s="11">
        <v>3077</v>
      </c>
      <c r="G14" s="11">
        <v>664</v>
      </c>
      <c r="H14" s="11">
        <v>492</v>
      </c>
      <c r="I14" s="11">
        <v>364</v>
      </c>
    </row>
    <row r="15" spans="1:14" ht="11.65" customHeight="1" x14ac:dyDescent="0.2">
      <c r="A15" s="21" t="s">
        <v>155</v>
      </c>
      <c r="B15" s="10" t="s">
        <v>12</v>
      </c>
      <c r="C15" s="8">
        <v>4272</v>
      </c>
      <c r="D15" s="8">
        <v>13</v>
      </c>
      <c r="E15" s="8">
        <v>2356</v>
      </c>
      <c r="F15" s="8">
        <v>1215</v>
      </c>
      <c r="G15" s="8">
        <v>378</v>
      </c>
      <c r="H15" s="8">
        <v>162</v>
      </c>
      <c r="I15" s="8">
        <v>148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145</v>
      </c>
      <c r="D16" s="8">
        <v>2</v>
      </c>
      <c r="E16" s="8">
        <v>84</v>
      </c>
      <c r="F16" s="8">
        <v>34</v>
      </c>
      <c r="G16" s="8">
        <v>14</v>
      </c>
      <c r="H16" s="8">
        <v>2</v>
      </c>
      <c r="I16" s="8">
        <v>9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5113</v>
      </c>
      <c r="D17" s="13">
        <v>17</v>
      </c>
      <c r="E17" s="13">
        <v>2461</v>
      </c>
      <c r="F17" s="13">
        <v>1828</v>
      </c>
      <c r="G17" s="13">
        <v>272</v>
      </c>
      <c r="H17" s="13">
        <v>328</v>
      </c>
      <c r="I17" s="13">
        <v>207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3" t="s">
        <v>154</v>
      </c>
      <c r="B2" s="23" t="s">
        <v>155</v>
      </c>
      <c r="C2" s="23" t="s">
        <v>155</v>
      </c>
      <c r="D2" s="23" t="s">
        <v>155</v>
      </c>
      <c r="E2" s="23" t="s">
        <v>155</v>
      </c>
      <c r="F2" s="23" t="s">
        <v>155</v>
      </c>
      <c r="G2" s="23" t="s">
        <v>155</v>
      </c>
      <c r="H2" s="23" t="s">
        <v>155</v>
      </c>
      <c r="I2" s="23" t="s">
        <v>155</v>
      </c>
      <c r="L2" t="s">
        <v>155</v>
      </c>
    </row>
    <row r="3" spans="1:14" ht="11.65" customHeight="1" x14ac:dyDescent="0.2"/>
    <row r="4" spans="1:14" ht="33.4" customHeight="1" x14ac:dyDescent="0.2">
      <c r="A4" s="30" t="s">
        <v>2</v>
      </c>
      <c r="B4" s="30" t="s">
        <v>155</v>
      </c>
      <c r="C4" s="30" t="s">
        <v>3</v>
      </c>
      <c r="D4" s="30" t="s">
        <v>4</v>
      </c>
      <c r="E4" s="30" t="s">
        <v>155</v>
      </c>
      <c r="F4" s="30" t="s">
        <v>155</v>
      </c>
      <c r="G4" s="30" t="s">
        <v>155</v>
      </c>
      <c r="H4" s="30" t="s">
        <v>155</v>
      </c>
      <c r="I4" s="30" t="s">
        <v>155</v>
      </c>
    </row>
    <row r="5" spans="1:14" ht="43.9" customHeight="1" x14ac:dyDescent="0.2">
      <c r="A5" s="30" t="s">
        <v>155</v>
      </c>
      <c r="B5" s="30" t="s">
        <v>155</v>
      </c>
      <c r="C5" s="30" t="s">
        <v>155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155</v>
      </c>
      <c r="K5" t="s">
        <v>155</v>
      </c>
      <c r="L5" t="s">
        <v>155</v>
      </c>
      <c r="M5" t="s">
        <v>155</v>
      </c>
      <c r="N5" t="s">
        <v>155</v>
      </c>
    </row>
    <row r="6" spans="1:14" ht="13.15" customHeight="1" x14ac:dyDescent="0.2">
      <c r="A6" s="31" t="s">
        <v>11</v>
      </c>
      <c r="B6" s="11" t="s">
        <v>155</v>
      </c>
      <c r="C6" s="11">
        <v>56749</v>
      </c>
      <c r="D6" s="11">
        <v>4012</v>
      </c>
      <c r="E6" s="11">
        <v>32182</v>
      </c>
      <c r="F6" s="11">
        <v>13754</v>
      </c>
      <c r="G6" s="11">
        <v>2580</v>
      </c>
      <c r="H6" s="11">
        <v>1641</v>
      </c>
      <c r="I6" s="11">
        <v>2580</v>
      </c>
    </row>
    <row r="7" spans="1:14" ht="11.65" customHeight="1" x14ac:dyDescent="0.2">
      <c r="A7" s="21" t="s">
        <v>155</v>
      </c>
      <c r="B7" s="10" t="s">
        <v>12</v>
      </c>
      <c r="C7" s="8">
        <v>39310</v>
      </c>
      <c r="D7" s="8">
        <v>1922</v>
      </c>
      <c r="E7" s="8">
        <v>25741</v>
      </c>
      <c r="F7" s="8">
        <v>7081</v>
      </c>
      <c r="G7" s="8">
        <v>1934</v>
      </c>
      <c r="H7" s="8">
        <v>990</v>
      </c>
      <c r="I7" s="8">
        <v>1642</v>
      </c>
      <c r="J7" t="s">
        <v>155</v>
      </c>
      <c r="K7" t="s">
        <v>155</v>
      </c>
      <c r="M7" t="s">
        <v>155</v>
      </c>
      <c r="N7" t="s">
        <v>155</v>
      </c>
    </row>
    <row r="8" spans="1:14" ht="11.65" customHeight="1" x14ac:dyDescent="0.2">
      <c r="A8" s="21" t="s">
        <v>155</v>
      </c>
      <c r="B8" s="10" t="s">
        <v>13</v>
      </c>
      <c r="C8" s="8">
        <v>1450</v>
      </c>
      <c r="D8" s="8">
        <v>120</v>
      </c>
      <c r="E8" s="8">
        <v>769</v>
      </c>
      <c r="F8" s="8">
        <v>312</v>
      </c>
      <c r="G8" s="8">
        <v>96</v>
      </c>
      <c r="H8" s="8">
        <v>39</v>
      </c>
      <c r="I8" s="8">
        <v>114</v>
      </c>
      <c r="J8" t="s">
        <v>155</v>
      </c>
      <c r="K8" t="s">
        <v>155</v>
      </c>
      <c r="M8" t="s">
        <v>155</v>
      </c>
      <c r="N8" t="s">
        <v>155</v>
      </c>
    </row>
    <row r="9" spans="1:14" ht="11.65" customHeight="1" x14ac:dyDescent="0.2">
      <c r="A9" s="21" t="s">
        <v>155</v>
      </c>
      <c r="B9" s="10" t="s">
        <v>14</v>
      </c>
      <c r="C9" s="8">
        <v>15989</v>
      </c>
      <c r="D9" s="8">
        <v>1970</v>
      </c>
      <c r="E9" s="8">
        <v>5672</v>
      </c>
      <c r="F9" s="8">
        <v>6361</v>
      </c>
      <c r="G9" s="8">
        <v>550</v>
      </c>
      <c r="H9" s="8">
        <v>612</v>
      </c>
      <c r="I9" s="8">
        <v>824</v>
      </c>
      <c r="J9" t="s">
        <v>155</v>
      </c>
      <c r="K9" t="s">
        <v>155</v>
      </c>
      <c r="M9" t="s">
        <v>155</v>
      </c>
      <c r="N9" t="s">
        <v>155</v>
      </c>
    </row>
    <row r="10" spans="1:14" ht="13.15" customHeight="1" x14ac:dyDescent="0.2">
      <c r="A10" s="20" t="s">
        <v>15</v>
      </c>
      <c r="B10" s="12" t="s">
        <v>155</v>
      </c>
      <c r="C10" s="11">
        <v>23655</v>
      </c>
      <c r="D10" s="11">
        <v>3698</v>
      </c>
      <c r="E10" s="11">
        <v>11120</v>
      </c>
      <c r="F10" s="11">
        <v>6156</v>
      </c>
      <c r="G10" s="11">
        <v>765</v>
      </c>
      <c r="H10" s="11">
        <v>730</v>
      </c>
      <c r="I10" s="11">
        <v>1186</v>
      </c>
    </row>
    <row r="11" spans="1:14" ht="11.65" customHeight="1" x14ac:dyDescent="0.2">
      <c r="A11" s="21" t="s">
        <v>155</v>
      </c>
      <c r="B11" s="10" t="s">
        <v>12</v>
      </c>
      <c r="C11" s="8">
        <v>16384</v>
      </c>
      <c r="D11" s="8">
        <v>1769</v>
      </c>
      <c r="E11" s="8">
        <v>9077</v>
      </c>
      <c r="F11" s="8">
        <v>3787</v>
      </c>
      <c r="G11" s="8">
        <v>588</v>
      </c>
      <c r="H11" s="8">
        <v>431</v>
      </c>
      <c r="I11" s="8">
        <v>732</v>
      </c>
      <c r="J11" t="s">
        <v>155</v>
      </c>
      <c r="K11" t="s">
        <v>155</v>
      </c>
      <c r="M11" t="s">
        <v>155</v>
      </c>
      <c r="N11" t="s">
        <v>155</v>
      </c>
    </row>
    <row r="12" spans="1:14" ht="11.65" customHeight="1" x14ac:dyDescent="0.2">
      <c r="A12" s="21" t="s">
        <v>155</v>
      </c>
      <c r="B12" s="10" t="s">
        <v>13</v>
      </c>
      <c r="C12" s="8">
        <v>679</v>
      </c>
      <c r="D12" s="8">
        <v>111</v>
      </c>
      <c r="E12" s="8">
        <v>299</v>
      </c>
      <c r="F12" s="8">
        <v>157</v>
      </c>
      <c r="G12" s="8">
        <v>37</v>
      </c>
      <c r="H12" s="8">
        <v>19</v>
      </c>
      <c r="I12" s="8">
        <v>56</v>
      </c>
      <c r="J12" t="s">
        <v>155</v>
      </c>
      <c r="K12" t="s">
        <v>155</v>
      </c>
      <c r="M12" t="s">
        <v>155</v>
      </c>
      <c r="N12" t="s">
        <v>155</v>
      </c>
    </row>
    <row r="13" spans="1:14" ht="11.65" customHeight="1" x14ac:dyDescent="0.2">
      <c r="A13" s="21" t="s">
        <v>155</v>
      </c>
      <c r="B13" s="10" t="s">
        <v>14</v>
      </c>
      <c r="C13" s="8">
        <v>6592</v>
      </c>
      <c r="D13" s="8">
        <v>1818</v>
      </c>
      <c r="E13" s="8">
        <v>1744</v>
      </c>
      <c r="F13" s="8">
        <v>2212</v>
      </c>
      <c r="G13" s="8">
        <v>140</v>
      </c>
      <c r="H13" s="8">
        <v>280</v>
      </c>
      <c r="I13" s="8">
        <v>398</v>
      </c>
      <c r="J13" t="s">
        <v>155</v>
      </c>
      <c r="K13" t="s">
        <v>155</v>
      </c>
      <c r="M13" t="s">
        <v>155</v>
      </c>
      <c r="N13" t="s">
        <v>155</v>
      </c>
    </row>
    <row r="14" spans="1:14" ht="13.15" customHeight="1" x14ac:dyDescent="0.2">
      <c r="A14" s="20" t="s">
        <v>16</v>
      </c>
      <c r="B14" s="12" t="s">
        <v>155</v>
      </c>
      <c r="C14" s="11">
        <v>33094</v>
      </c>
      <c r="D14" s="11">
        <v>314</v>
      </c>
      <c r="E14" s="11">
        <v>21062</v>
      </c>
      <c r="F14" s="11">
        <v>7598</v>
      </c>
      <c r="G14" s="11">
        <v>1815</v>
      </c>
      <c r="H14" s="11">
        <v>911</v>
      </c>
      <c r="I14" s="11">
        <v>1394</v>
      </c>
    </row>
    <row r="15" spans="1:14" ht="11.65" customHeight="1" x14ac:dyDescent="0.2">
      <c r="A15" s="21" t="s">
        <v>155</v>
      </c>
      <c r="B15" s="10" t="s">
        <v>12</v>
      </c>
      <c r="C15" s="8">
        <v>22926</v>
      </c>
      <c r="D15" s="8">
        <v>153</v>
      </c>
      <c r="E15" s="8">
        <v>16664</v>
      </c>
      <c r="F15" s="8">
        <v>3294</v>
      </c>
      <c r="G15" s="8">
        <v>1346</v>
      </c>
      <c r="H15" s="8">
        <v>559</v>
      </c>
      <c r="I15" s="8">
        <v>910</v>
      </c>
      <c r="J15" t="s">
        <v>155</v>
      </c>
      <c r="K15" t="s">
        <v>155</v>
      </c>
      <c r="M15" t="s">
        <v>155</v>
      </c>
      <c r="N15" t="s">
        <v>155</v>
      </c>
    </row>
    <row r="16" spans="1:14" ht="11.65" customHeight="1" x14ac:dyDescent="0.2">
      <c r="A16" s="21" t="s">
        <v>155</v>
      </c>
      <c r="B16" s="10" t="s">
        <v>13</v>
      </c>
      <c r="C16" s="8">
        <v>771</v>
      </c>
      <c r="D16" s="8">
        <v>9</v>
      </c>
      <c r="E16" s="8">
        <v>470</v>
      </c>
      <c r="F16" s="8">
        <v>155</v>
      </c>
      <c r="G16" s="8">
        <v>59</v>
      </c>
      <c r="H16" s="8">
        <v>20</v>
      </c>
      <c r="I16" s="8">
        <v>58</v>
      </c>
      <c r="J16" t="s">
        <v>155</v>
      </c>
      <c r="K16" t="s">
        <v>155</v>
      </c>
      <c r="M16" t="s">
        <v>155</v>
      </c>
      <c r="N16" t="s">
        <v>155</v>
      </c>
    </row>
    <row r="17" spans="1:14" ht="11.65" customHeight="1" x14ac:dyDescent="0.2">
      <c r="A17" s="22" t="s">
        <v>155</v>
      </c>
      <c r="B17" s="14" t="s">
        <v>14</v>
      </c>
      <c r="C17" s="13">
        <v>9397</v>
      </c>
      <c r="D17" s="13">
        <v>152</v>
      </c>
      <c r="E17" s="13">
        <v>3928</v>
      </c>
      <c r="F17" s="13">
        <v>4149</v>
      </c>
      <c r="G17" s="13">
        <v>410</v>
      </c>
      <c r="H17" s="13">
        <v>332</v>
      </c>
      <c r="I17" s="13">
        <v>426</v>
      </c>
      <c r="J17" t="s">
        <v>155</v>
      </c>
      <c r="K17" t="s">
        <v>155</v>
      </c>
      <c r="M17" t="s">
        <v>155</v>
      </c>
      <c r="N17" t="s">
        <v>155</v>
      </c>
    </row>
    <row r="18" spans="1:14" ht="11.65" customHeight="1" x14ac:dyDescent="0.2"/>
    <row r="19" spans="1:14" ht="34.15" customHeight="1" x14ac:dyDescent="0.2">
      <c r="A19" s="24" t="s">
        <v>17</v>
      </c>
      <c r="B19" s="25" t="s">
        <v>155</v>
      </c>
      <c r="C19" s="26" t="s">
        <v>155</v>
      </c>
      <c r="D19" s="26" t="s">
        <v>155</v>
      </c>
      <c r="E19" s="26" t="s">
        <v>155</v>
      </c>
      <c r="F19" s="26" t="s">
        <v>155</v>
      </c>
      <c r="G19" s="26" t="s">
        <v>155</v>
      </c>
      <c r="H19" s="26" t="s">
        <v>155</v>
      </c>
      <c r="I19" s="26" t="s">
        <v>155</v>
      </c>
      <c r="L19" t="s">
        <v>155</v>
      </c>
    </row>
    <row r="20" spans="1:14" ht="22.9" customHeight="1" x14ac:dyDescent="0.2">
      <c r="A20" s="24" t="s">
        <v>18</v>
      </c>
      <c r="B20" s="27" t="s">
        <v>155</v>
      </c>
      <c r="C20" s="28" t="s">
        <v>155</v>
      </c>
      <c r="D20" s="28" t="s">
        <v>155</v>
      </c>
      <c r="E20" s="28" t="s">
        <v>155</v>
      </c>
      <c r="F20" s="29" t="s">
        <v>155</v>
      </c>
      <c r="G20" s="29" t="s">
        <v>155</v>
      </c>
      <c r="H20" s="29" t="s">
        <v>155</v>
      </c>
      <c r="I20" s="29" t="s">
        <v>155</v>
      </c>
      <c r="L20" t="s">
        <v>155</v>
      </c>
    </row>
    <row r="21" spans="1:14" ht="11.65" customHeight="1" x14ac:dyDescent="0.2"/>
    <row r="22" spans="1:14" ht="12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4" ht="12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4" ht="12" x14ac:dyDescent="0.2">
      <c r="A30" s="4"/>
      <c r="B30" s="1"/>
      <c r="C30" s="1"/>
      <c r="D30" s="1"/>
      <c r="E30" s="1"/>
      <c r="F30" s="1"/>
      <c r="G30" s="1"/>
      <c r="H30" s="1"/>
      <c r="I30" s="1"/>
    </row>
    <row r="31" spans="1:14" x14ac:dyDescent="0.2">
      <c r="A31" s="5"/>
    </row>
    <row r="32" spans="1:1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9.2</vt:lpstr>
      <vt:lpstr>Cuadro 9.2.1</vt:lpstr>
      <vt:lpstr>Cuadro 9.2.2</vt:lpstr>
      <vt:lpstr>Cuadro 9.2.3</vt:lpstr>
      <vt:lpstr>Cuadro 9.2.4</vt:lpstr>
      <vt:lpstr>Cuadro 9.2.5</vt:lpstr>
      <vt:lpstr>Cuadro 9.2.6</vt:lpstr>
      <vt:lpstr>Cuadro 9.2.7</vt:lpstr>
      <vt:lpstr>Cuadro 9.2.8</vt:lpstr>
      <vt:lpstr>Cuadro 9.2.9</vt:lpstr>
      <vt:lpstr>Cuadro 9.2.10</vt:lpstr>
      <vt:lpstr>Cuadro 9.2.11</vt:lpstr>
      <vt:lpstr>Cuadro 9.2.12</vt:lpstr>
      <vt:lpstr>Cuadro 9.2.13</vt:lpstr>
      <vt:lpstr>Cuadro 9.2.14</vt:lpstr>
      <vt:lpstr>Cuadro 9.2.15</vt:lpstr>
      <vt:lpstr>Cuadro 9.2.16</vt:lpstr>
      <vt:lpstr>Cuadro 9.2.17</vt:lpstr>
      <vt:lpstr>Cuadro 9.2.18</vt:lpstr>
      <vt:lpstr>Cuadro 9.2.19</vt:lpstr>
      <vt:lpstr>Cuadro 9.2.20</vt:lpstr>
      <vt:lpstr>Cuadro 9.2.21</vt:lpstr>
      <vt:lpstr>Cuadro 9.2.22</vt:lpstr>
      <vt:lpstr>Cuadro 9.2.23</vt:lpstr>
      <vt:lpstr>Cuadro 9.2.24</vt:lpstr>
      <vt:lpstr>Cuadro 9.2.25</vt:lpstr>
      <vt:lpstr>Cuadro 9.2.26</vt:lpstr>
      <vt:lpstr>Cuadro 9.2.27</vt:lpstr>
      <vt:lpstr>Cuadro 9.2.28</vt:lpstr>
      <vt:lpstr>Cuadro 9.2.29</vt:lpstr>
      <vt:lpstr>Cuadro 9.2.30</vt:lpstr>
      <vt:lpstr>Cuadro 9.2.31</vt:lpstr>
      <vt:lpstr>Cuadro 9.2.32</vt:lpstr>
      <vt:lpstr>Cuadro 9.2.33</vt:lpstr>
      <vt:lpstr>Cuadro 9.2.34</vt:lpstr>
      <vt:lpstr>Cuadro 9.2.35</vt:lpstr>
      <vt:lpstr>Cuadro 9.2.36</vt:lpstr>
      <vt:lpstr>Cuadro 9.2.37</vt:lpstr>
      <vt:lpstr>Cuadro 9.2.38</vt:lpstr>
      <vt:lpstr>Cuadro 9.2.39</vt:lpstr>
      <vt:lpstr>Cuadro 9.2.40</vt:lpstr>
      <vt:lpstr>Cuadro 9.2.41</vt:lpstr>
      <vt:lpstr>Cuadro 9.2.42</vt:lpstr>
      <vt:lpstr>Cuadro 9.2.43</vt:lpstr>
      <vt:lpstr>Cuadro 9.2.44</vt:lpstr>
      <vt:lpstr>Cuadro 9.2.45</vt:lpstr>
      <vt:lpstr>Cuadro 9.2.46</vt:lpstr>
      <vt:lpstr>Cuadro 9.2.47</vt:lpstr>
      <vt:lpstr>Cuadro 9.2.48</vt:lpstr>
      <vt:lpstr>Cuadro 9.2.49</vt:lpstr>
      <vt:lpstr>Cuadro 9.2.50</vt:lpstr>
      <vt:lpstr>Cuadro 9.2.51</vt:lpstr>
      <vt:lpstr>Cuadro 9.2.52</vt:lpstr>
      <vt:lpstr>Cuadro 9.2.53</vt:lpstr>
      <vt:lpstr>Cuadro 9.2.54</vt:lpstr>
      <vt:lpstr>Cuadro 9.2.55</vt:lpstr>
      <vt:lpstr>Cuadro 9.2.56</vt:lpstr>
      <vt:lpstr>Cuadro 9.2.57</vt:lpstr>
      <vt:lpstr>Cuadro 9.2.58</vt:lpstr>
      <vt:lpstr>Cuadro 9.2.59</vt:lpstr>
      <vt:lpstr>Cuadro 9.2.60</vt:lpstr>
      <vt:lpstr>Cuadro 9.2.61</vt:lpstr>
      <vt:lpstr>Cuadro 9.2.62</vt:lpstr>
      <vt:lpstr>Cuadro 9.2.63</vt:lpstr>
      <vt:lpstr>Cuadro 9.2.64</vt:lpstr>
      <vt:lpstr>Cuadro 9.2.65</vt:lpstr>
      <vt:lpstr>Cuadro 9.2.66</vt:lpstr>
      <vt:lpstr>Cuadro 9.2.67</vt:lpstr>
      <vt:lpstr>Cuadro 9.2.68</vt:lpstr>
      <vt:lpstr>Cuadro 9.2.69</vt:lpstr>
      <vt:lpstr>Cuadro 9.2.70</vt:lpstr>
      <vt:lpstr>Cuadro 9.2.71</vt:lpstr>
      <vt:lpstr>Cuadro 9.2.72</vt:lpstr>
      <vt:lpstr>Cuadro 9.2.73</vt:lpstr>
      <vt:lpstr>Cuadro 9.2.74</vt:lpstr>
      <vt:lpstr>Cuadro 9.2.75</vt:lpstr>
      <vt:lpstr>Cuadro 9.2.76</vt:lpstr>
      <vt:lpstr>Cuadro 9.2.77</vt:lpstr>
      <vt:lpstr>Cuadro 9.2.78</vt:lpstr>
      <vt:lpstr>Cuadro 9.2.79</vt:lpstr>
      <vt:lpstr>Cuadro 9.2.80</vt:lpstr>
      <vt:lpstr>Cuadro 9.2.81</vt:lpstr>
      <vt:lpstr>Cuadro 9.2.82</vt:lpstr>
      <vt:lpstr>Cuadro 9.2.83</vt:lpstr>
      <vt:lpstr>Cuadro 9.2.84</vt:lpstr>
      <vt:lpstr>Cuadro 9.2.85</vt:lpstr>
      <vt:lpstr>Cuadro 9.2.86</vt:lpstr>
      <vt:lpstr>Cuadro 9.2.87</vt:lpstr>
      <vt:lpstr>Cuadro 9.2.88</vt:lpstr>
      <vt:lpstr>Cuadro 9.2.89</vt:lpstr>
      <vt:lpstr>Cuadro 9.2.90</vt:lpstr>
      <vt:lpstr>Cuadro 9.2.91</vt:lpstr>
      <vt:lpstr>Cuadro 9.2.92</vt:lpstr>
      <vt:lpstr>Cuadro 9.2.93</vt:lpstr>
      <vt:lpstr>Cuadro 9.2.94</vt:lpstr>
      <vt:lpstr>Cuadro 9.2.95</vt:lpstr>
      <vt:lpstr>Cuadro 9.2.96</vt:lpstr>
      <vt:lpstr>Cuadro 9.2.97</vt:lpstr>
      <vt:lpstr>Cuadro 9.2.98</vt:lpstr>
      <vt:lpstr>Cuadro 9.2.99</vt:lpstr>
      <vt:lpstr>Cuadro 9.2.100</vt:lpstr>
      <vt:lpstr>Cuadro 9.2.101</vt:lpstr>
      <vt:lpstr>Cuadro 9.2.102</vt:lpstr>
      <vt:lpstr>Cuadro 9.2.103</vt:lpstr>
      <vt:lpstr>Cuadro 9.2.104</vt:lpstr>
      <vt:lpstr>Cuadro 9.2.105</vt:lpstr>
      <vt:lpstr>Cuadro 9.2.106</vt:lpstr>
      <vt:lpstr>Cuadro 9.2.107</vt:lpstr>
      <vt:lpstr>Cuadro 9.2.108</vt:lpstr>
      <vt:lpstr>Cuadro 9.2.109</vt:lpstr>
      <vt:lpstr>Cuadro 9.2.110</vt:lpstr>
      <vt:lpstr>Cuadro 9.2.111</vt:lpstr>
      <vt:lpstr>Cuadro 9.2.112</vt:lpstr>
      <vt:lpstr>Cuadro 9.2.113</vt:lpstr>
      <vt:lpstr>Cuadro 9.2.114</vt:lpstr>
      <vt:lpstr>Cuadro 9.2.115</vt:lpstr>
      <vt:lpstr>Cuadro 9.2.116</vt:lpstr>
      <vt:lpstr>Cuadro 9.2.117</vt:lpstr>
      <vt:lpstr>Cuadro 9.2.118</vt:lpstr>
      <vt:lpstr>Cuadro 9.2.119</vt:lpstr>
      <vt:lpstr>Cuadro 9.2.120</vt:lpstr>
      <vt:lpstr>Cuadro 9.2.121</vt:lpstr>
      <vt:lpstr>Cuadro 9.2.122</vt:lpstr>
      <vt:lpstr>Cuadro 9.2.123</vt:lpstr>
      <vt:lpstr>Cuadro 9.2.124</vt:lpstr>
      <vt:lpstr>Cuadro 9.2.125</vt:lpstr>
      <vt:lpstr>Cuadro 9.2.126</vt:lpstr>
      <vt:lpstr>Cuadro 9.2.127</vt:lpstr>
      <vt:lpstr>Cuadro 9.2.128</vt:lpstr>
      <vt:lpstr>Cuadro 9.2.129</vt:lpstr>
      <vt:lpstr>Cuadro 9.2.130</vt:lpstr>
      <vt:lpstr>Cuadro 9.2.131</vt:lpstr>
      <vt:lpstr>Cuadro 9.2.132</vt:lpstr>
      <vt:lpstr>Cuadro 9.2.133</vt:lpstr>
      <vt:lpstr>Cuadro 9.2.134</vt:lpstr>
      <vt:lpstr>Cuadro 9.2.135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Montañana Silvio</cp:lastModifiedBy>
  <cp:revision>1</cp:revision>
  <dcterms:created xsi:type="dcterms:W3CDTF">2024-01-17T13:37:16Z</dcterms:created>
  <dcterms:modified xsi:type="dcterms:W3CDTF">2024-02-15T14:43:40Z</dcterms:modified>
</cp:coreProperties>
</file>