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600" windowHeight="7710" activeTab="0"/>
  </bookViews>
  <sheets>
    <sheet name="Hogares S217" sheetId="1" r:id="rId1"/>
    <sheet name="Personas S217" sheetId="2" r:id="rId2"/>
  </sheets>
  <definedNames>
    <definedName name="_xlnm.Print_Area" localSheetId="0">'Hogares S217'!$A$1:$E$65</definedName>
    <definedName name="_xlnm.Print_Area" localSheetId="1">'Personas S217'!$A$1:$E$87</definedName>
    <definedName name="_xlnm.Print_Titles" localSheetId="0">'Hogares S217'!$1:$4</definedName>
    <definedName name="_xlnm.Print_Titles" localSheetId="1">'Personas S217'!$1:$4</definedName>
  </definedNames>
  <calcPr fullCalcOnLoad="1"/>
</workbook>
</file>

<file path=xl/sharedStrings.xml><?xml version="1.0" encoding="utf-8"?>
<sst xmlns="http://schemas.openxmlformats.org/spreadsheetml/2006/main" count="139" uniqueCount="72">
  <si>
    <t>Características Habitacionales</t>
  </si>
  <si>
    <t>Calidad de los materiales de la vivienda</t>
  </si>
  <si>
    <t xml:space="preserve">           Insuficiente</t>
  </si>
  <si>
    <t xml:space="preserve">           Parcialmente insuficiente</t>
  </si>
  <si>
    <t xml:space="preserve">           Suficiente</t>
  </si>
  <si>
    <t>Sin hacinamiento crítico</t>
  </si>
  <si>
    <t xml:space="preserve">           Menos de 2 personas por cuarto</t>
  </si>
  <si>
    <t xml:space="preserve">           De 2 a 3 personas por cuarto</t>
  </si>
  <si>
    <t>Con hacinamiento crítico (más de 3 personas por cuarto)</t>
  </si>
  <si>
    <t xml:space="preserve">           Adecuado</t>
  </si>
  <si>
    <t xml:space="preserve">           Inadecuado</t>
  </si>
  <si>
    <t xml:space="preserve">            Tiene</t>
  </si>
  <si>
    <t xml:space="preserve">            No tiene</t>
  </si>
  <si>
    <t>Disponibilidad de agua en la vivienda</t>
  </si>
  <si>
    <t xml:space="preserve">             Dentro de la vivienda</t>
  </si>
  <si>
    <t xml:space="preserve">                    Red pública (agua corriente)</t>
  </si>
  <si>
    <t xml:space="preserve">                    Perforación con bomba a motor</t>
  </si>
  <si>
    <t xml:space="preserve">                    Perforación con bomba manual u otra fuente</t>
  </si>
  <si>
    <t xml:space="preserve">             Fuera de la vivienda</t>
  </si>
  <si>
    <t>Agua procedente de red pública (agua corriente)</t>
  </si>
  <si>
    <t xml:space="preserve">              Accede</t>
  </si>
  <si>
    <t xml:space="preserve">              No accede </t>
  </si>
  <si>
    <t>Desagüe del inodoro a red pública (cloacas)</t>
  </si>
  <si>
    <t>Gas de red</t>
  </si>
  <si>
    <t>No accede a algún servicio/red pública</t>
  </si>
  <si>
    <t>Características del Hábitat</t>
  </si>
  <si>
    <t xml:space="preserve">              Propietario de la vivienda y el terreno</t>
  </si>
  <si>
    <t xml:space="preserve">              Propietario de la vivienda solamente</t>
  </si>
  <si>
    <t xml:space="preserve">              Inquilino/arrendatario de la vivienda</t>
  </si>
  <si>
    <t xml:space="preserve">              Ocupante</t>
  </si>
  <si>
    <t xml:space="preserve">              Otros</t>
  </si>
  <si>
    <t>Cobertura Médica</t>
  </si>
  <si>
    <t>Población Total</t>
  </si>
  <si>
    <t xml:space="preserve">    Obra social, prepaga, mutual y/o servicio de emergencia</t>
  </si>
  <si>
    <t xml:space="preserve">    Sólo sistema público</t>
  </si>
  <si>
    <t xml:space="preserve">    Ns./Nr.</t>
  </si>
  <si>
    <t>Por sexo</t>
  </si>
  <si>
    <t xml:space="preserve">    Mujeres</t>
  </si>
  <si>
    <t xml:space="preserve">            Obra social, prepaga, mutual y/o servicio de emergencia</t>
  </si>
  <si>
    <t xml:space="preserve">            Sólo sistema público</t>
  </si>
  <si>
    <t xml:space="preserve">            Ns./Nr.</t>
  </si>
  <si>
    <t xml:space="preserve">    Varones</t>
  </si>
  <si>
    <t>Por grupo de edad</t>
  </si>
  <si>
    <t xml:space="preserve">    Hasta 17 años</t>
  </si>
  <si>
    <t xml:space="preserve">    18 a 64 años</t>
  </si>
  <si>
    <t xml:space="preserve">    65 años y más</t>
  </si>
  <si>
    <t>Indicadores</t>
  </si>
  <si>
    <t>CV</t>
  </si>
  <si>
    <t>LI</t>
  </si>
  <si>
    <t>LS</t>
  </si>
  <si>
    <t>Intervalo de confianza</t>
  </si>
  <si>
    <t>Vivienda ubicada cerca de basurales (3 cuadras o menos)</t>
  </si>
  <si>
    <t>Vivienda ubicada en zonas inundables (en los últimos 12 meses)</t>
  </si>
  <si>
    <t xml:space="preserve">             Todos los miembros del hogar tienen cobertura sólo del sistema público</t>
  </si>
  <si>
    <t xml:space="preserve">             Al menos un miembro del hogar cubierto sólo por sistema público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</si>
  <si>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</si>
  <si>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No incluye hogares compuestos por pensionistas o servicio doméstico con cama adentro ni hogares sin cuartos de uso exclusivo.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</si>
  <si>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No incluye hogares compuestos por pensionistas o servicio doméstico con cama adentro.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</si>
  <si>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No incluye hogares en los que algún miembro no respondió la pregunta sobre cobertura médica.</t>
    </r>
  </si>
  <si>
    <r>
      <t>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 No incluye personas sin información respecto de la asistencia escolar o del Clima Educativo del Hogar.</t>
    </r>
  </si>
  <si>
    <r>
      <t>Cobertura Médica (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</si>
  <si>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Régimen de Tenencia de la vivienda (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</si>
  <si>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Servicios Públicos (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</si>
  <si>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Baño con descarga de agua (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</si>
  <si>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Saneamiento (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</si>
  <si>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Hacinamiento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</si>
  <si>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Segundo semestre 2017</t>
  </si>
  <si>
    <t>Total de hogares</t>
  </si>
  <si>
    <t>Total de personas</t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</si>
  <si>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No incluye personas sin información respecto de la asistencia escolar o del Clima Educativo del Hogar.</t>
    </r>
  </si>
  <si>
    <t>Indicadores de condiciones de vida. Hogares, coeficiente de variación e intervalos de confianza al 90%. Total 31 aglomerados urbanos.</t>
  </si>
  <si>
    <t>Indicadores de condiciones de vida. Personas, coeficiente de variación e intervalos de confianza al 90%. Total 31 aglomerados urbanos.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</si>
</sst>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/>
    </xf>
    <xf numFmtId="0" fontId="4" fillId="34" borderId="0" xfId="48" applyFont="1" applyFill="1" applyBorder="1" applyAlignment="1">
      <alignment wrapText="1"/>
      <protection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172" fontId="2" fillId="34" borderId="0" xfId="0" applyNumberFormat="1" applyFont="1" applyFill="1" applyBorder="1" applyAlignment="1">
      <alignment horizontal="right"/>
    </xf>
    <xf numFmtId="172" fontId="5" fillId="34" borderId="0" xfId="0" applyNumberFormat="1" applyFont="1" applyFill="1" applyBorder="1" applyAlignment="1">
      <alignment horizontal="right"/>
    </xf>
    <xf numFmtId="0" fontId="4" fillId="34" borderId="11" xfId="48" applyFont="1" applyFill="1" applyBorder="1" applyAlignment="1">
      <alignment horizontal="left" wrapText="1"/>
      <protection/>
    </xf>
    <xf numFmtId="172" fontId="2" fillId="33" borderId="11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3" borderId="0" xfId="0" applyFont="1" applyFill="1" applyBorder="1" applyAlignment="1">
      <alignment wrapText="1" readingOrder="1"/>
    </xf>
    <xf numFmtId="0" fontId="2" fillId="0" borderId="0" xfId="0" applyFont="1" applyBorder="1" applyAlignment="1">
      <alignment wrapText="1" readingOrder="1"/>
    </xf>
    <xf numFmtId="0" fontId="0" fillId="0" borderId="0" xfId="0" applyAlignment="1">
      <alignment wrapText="1" readingOrder="1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rmal 2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1.421875" defaultRowHeight="12.75"/>
  <cols>
    <col min="1" max="1" width="59.7109375" style="2" customWidth="1"/>
    <col min="2" max="2" width="10.421875" style="1" bestFit="1" customWidth="1"/>
    <col min="3" max="4" width="4.57421875" style="1" bestFit="1" customWidth="1"/>
    <col min="5" max="5" width="6.00390625" style="1" customWidth="1"/>
    <col min="6" max="16384" width="11.421875" style="2" customWidth="1"/>
  </cols>
  <sheetData>
    <row r="1" spans="1:5" ht="25.5" customHeight="1">
      <c r="A1" s="23" t="s">
        <v>70</v>
      </c>
      <c r="B1" s="24"/>
      <c r="C1" s="24"/>
      <c r="D1" s="24"/>
      <c r="E1" s="24"/>
    </row>
    <row r="3" spans="1:8" ht="27.75" customHeight="1">
      <c r="A3" s="3" t="s">
        <v>66</v>
      </c>
      <c r="B3" s="3"/>
      <c r="C3" s="3"/>
      <c r="D3" s="22" t="s">
        <v>50</v>
      </c>
      <c r="E3" s="22"/>
      <c r="F3" s="4"/>
      <c r="G3" s="4"/>
      <c r="H3" s="4"/>
    </row>
    <row r="4" spans="1:8" ht="12.75">
      <c r="A4" s="4"/>
      <c r="B4" s="5" t="s">
        <v>46</v>
      </c>
      <c r="C4" s="5" t="s">
        <v>47</v>
      </c>
      <c r="D4" s="5" t="s">
        <v>48</v>
      </c>
      <c r="E4" s="5" t="s">
        <v>49</v>
      </c>
      <c r="F4" s="4"/>
      <c r="G4" s="4"/>
      <c r="H4" s="4"/>
    </row>
    <row r="5" spans="1:8" ht="12.75">
      <c r="A5" s="4"/>
      <c r="B5" s="5"/>
      <c r="C5" s="5"/>
      <c r="D5" s="5"/>
      <c r="E5" s="5"/>
      <c r="F5" s="4"/>
      <c r="G5" s="4"/>
      <c r="H5" s="4"/>
    </row>
    <row r="6" spans="1:8" ht="12.75">
      <c r="A6" s="9" t="s">
        <v>67</v>
      </c>
      <c r="B6" s="10">
        <v>9015328</v>
      </c>
      <c r="C6" s="11"/>
      <c r="D6" s="11"/>
      <c r="E6" s="11"/>
      <c r="F6" s="4"/>
      <c r="G6" s="4"/>
      <c r="H6" s="4"/>
    </row>
    <row r="7" spans="1:8" ht="12.75">
      <c r="A7" s="4"/>
      <c r="B7" s="11"/>
      <c r="C7" s="11"/>
      <c r="D7" s="11"/>
      <c r="E7" s="11"/>
      <c r="F7" s="4"/>
      <c r="G7" s="4"/>
      <c r="H7" s="4"/>
    </row>
    <row r="8" spans="1:8" ht="12.75">
      <c r="A8" s="14" t="s">
        <v>0</v>
      </c>
      <c r="B8" s="13"/>
      <c r="C8" s="13"/>
      <c r="D8" s="13"/>
      <c r="E8" s="13"/>
      <c r="F8" s="4"/>
      <c r="G8" s="4"/>
      <c r="H8" s="4"/>
    </row>
    <row r="9" spans="1:8" ht="12.75">
      <c r="A9" s="14" t="s">
        <v>1</v>
      </c>
      <c r="B9" s="13"/>
      <c r="C9" s="13"/>
      <c r="D9" s="13"/>
      <c r="E9" s="13"/>
      <c r="F9" s="4"/>
      <c r="G9" s="4"/>
      <c r="H9" s="4"/>
    </row>
    <row r="10" spans="1:8" ht="12.75">
      <c r="A10" s="4" t="s">
        <v>2</v>
      </c>
      <c r="B10" s="12">
        <v>7.09</v>
      </c>
      <c r="C10" s="12">
        <f>0.03*100</f>
        <v>3</v>
      </c>
      <c r="D10" s="12">
        <f>0.0672*100</f>
        <v>6.72</v>
      </c>
      <c r="E10" s="12">
        <f>0.074*100</f>
        <v>7.3999999999999995</v>
      </c>
      <c r="F10" s="7"/>
      <c r="G10" s="4"/>
      <c r="H10" s="4"/>
    </row>
    <row r="11" spans="1:8" ht="12.75">
      <c r="A11" s="4" t="s">
        <v>3</v>
      </c>
      <c r="B11" s="12">
        <v>12.94</v>
      </c>
      <c r="C11" s="12">
        <f>0.021*100</f>
        <v>2.1</v>
      </c>
      <c r="D11" s="12">
        <f>0.124*100</f>
        <v>12.4</v>
      </c>
      <c r="E11" s="12">
        <f>0.133*100</f>
        <v>13.3</v>
      </c>
      <c r="F11" s="4"/>
      <c r="G11" s="4"/>
      <c r="H11" s="4"/>
    </row>
    <row r="12" spans="1:8" ht="12.75">
      <c r="A12" s="4" t="s">
        <v>4</v>
      </c>
      <c r="B12" s="12">
        <v>79.97</v>
      </c>
      <c r="C12" s="12">
        <f>0.004*100</f>
        <v>0.4</v>
      </c>
      <c r="D12" s="12">
        <f>0.7951*100</f>
        <v>79.51</v>
      </c>
      <c r="E12" s="12">
        <f>0.805*100</f>
        <v>80.5</v>
      </c>
      <c r="F12" s="4"/>
      <c r="G12" s="4"/>
      <c r="H12" s="4"/>
    </row>
    <row r="13" spans="1:8" ht="12.75">
      <c r="A13" s="14" t="s">
        <v>65</v>
      </c>
      <c r="B13" s="15"/>
      <c r="C13" s="15"/>
      <c r="D13" s="15"/>
      <c r="E13" s="15"/>
      <c r="F13" s="4"/>
      <c r="G13" s="4"/>
      <c r="H13" s="4"/>
    </row>
    <row r="14" spans="1:8" ht="12.75">
      <c r="A14" s="4" t="s">
        <v>5</v>
      </c>
      <c r="B14" s="12">
        <f>B15+B16</f>
        <v>97.42</v>
      </c>
      <c r="C14" s="12">
        <v>0.3</v>
      </c>
      <c r="D14" s="12">
        <v>96.62</v>
      </c>
      <c r="E14" s="12">
        <v>98.22</v>
      </c>
      <c r="F14" s="4"/>
      <c r="G14" s="4"/>
      <c r="H14" s="4"/>
    </row>
    <row r="15" spans="1:8" ht="12.75">
      <c r="A15" s="4" t="s">
        <v>6</v>
      </c>
      <c r="B15" s="12">
        <v>83.37</v>
      </c>
      <c r="C15" s="12">
        <f>0.003*100</f>
        <v>0.3</v>
      </c>
      <c r="D15" s="12">
        <f>0.8265*100</f>
        <v>82.65</v>
      </c>
      <c r="E15" s="12">
        <f>0.836*100</f>
        <v>83.6</v>
      </c>
      <c r="F15" s="4"/>
      <c r="G15" s="4"/>
      <c r="H15" s="4"/>
    </row>
    <row r="16" spans="1:8" ht="12.75">
      <c r="A16" s="4" t="s">
        <v>7</v>
      </c>
      <c r="B16" s="12">
        <v>14.05</v>
      </c>
      <c r="C16" s="12">
        <f>0.019*100</f>
        <v>1.9</v>
      </c>
      <c r="D16" s="12">
        <f>0.136*100</f>
        <v>13.600000000000001</v>
      </c>
      <c r="E16" s="12">
        <f>0.145*100</f>
        <v>14.499999999999998</v>
      </c>
      <c r="F16" s="4"/>
      <c r="G16" s="4"/>
      <c r="H16" s="4"/>
    </row>
    <row r="17" spans="1:8" ht="12.75">
      <c r="A17" s="4" t="s">
        <v>8</v>
      </c>
      <c r="B17" s="12">
        <v>2.58</v>
      </c>
      <c r="C17" s="12">
        <f>0.049*100</f>
        <v>4.9</v>
      </c>
      <c r="D17" s="12">
        <f>0.0236*100</f>
        <v>2.36</v>
      </c>
      <c r="E17" s="12">
        <f>0.027*100</f>
        <v>2.7</v>
      </c>
      <c r="F17" s="7"/>
      <c r="G17" s="4"/>
      <c r="H17" s="4"/>
    </row>
    <row r="18" spans="1:8" ht="12.75">
      <c r="A18" s="14" t="s">
        <v>64</v>
      </c>
      <c r="B18" s="16"/>
      <c r="C18" s="16"/>
      <c r="D18" s="16"/>
      <c r="E18" s="16"/>
      <c r="F18" s="4"/>
      <c r="G18" s="4"/>
      <c r="H18" s="4"/>
    </row>
    <row r="19" spans="1:8" ht="12.75">
      <c r="A19" s="4" t="s">
        <v>9</v>
      </c>
      <c r="B19" s="12">
        <v>85.88</v>
      </c>
      <c r="C19" s="12">
        <f>0.003*100</f>
        <v>0.3</v>
      </c>
      <c r="D19" s="12">
        <f>0.8518*100</f>
        <v>85.18</v>
      </c>
      <c r="E19" s="12">
        <f>0.862*100</f>
        <v>86.2</v>
      </c>
      <c r="F19" s="4"/>
      <c r="G19" s="4"/>
      <c r="H19" s="4"/>
    </row>
    <row r="20" spans="1:8" ht="12.75">
      <c r="A20" s="4" t="s">
        <v>10</v>
      </c>
      <c r="B20" s="12">
        <v>14.12</v>
      </c>
      <c r="C20" s="12">
        <f>0.021*100</f>
        <v>2.1</v>
      </c>
      <c r="D20" s="12">
        <f>0.1359*100</f>
        <v>13.59</v>
      </c>
      <c r="E20" s="12">
        <f>0.146*100</f>
        <v>14.6</v>
      </c>
      <c r="F20" s="4"/>
      <c r="G20" s="4"/>
      <c r="H20" s="4"/>
    </row>
    <row r="21" spans="1:8" ht="12.75">
      <c r="A21" s="14" t="s">
        <v>63</v>
      </c>
      <c r="B21" s="16"/>
      <c r="C21" s="16"/>
      <c r="D21" s="16"/>
      <c r="E21" s="16"/>
      <c r="F21" s="4"/>
      <c r="G21" s="4"/>
      <c r="H21" s="4"/>
    </row>
    <row r="22" spans="1:8" ht="12.75">
      <c r="A22" s="4" t="s">
        <v>11</v>
      </c>
      <c r="B22" s="12">
        <v>93.71</v>
      </c>
      <c r="C22" s="12">
        <f>0.002*100</f>
        <v>0.2</v>
      </c>
      <c r="D22" s="12">
        <f>0.9338*100</f>
        <v>93.38</v>
      </c>
      <c r="E22" s="12">
        <f>0.941*100</f>
        <v>94.1</v>
      </c>
      <c r="F22" s="4"/>
      <c r="G22" s="4"/>
      <c r="H22" s="4"/>
    </row>
    <row r="23" spans="1:8" ht="12.75">
      <c r="A23" s="4" t="s">
        <v>12</v>
      </c>
      <c r="B23" s="12">
        <v>6.29</v>
      </c>
      <c r="C23" s="12">
        <f>0.035*100</f>
        <v>3.5000000000000004</v>
      </c>
      <c r="D23" s="12">
        <f>0.0587*100</f>
        <v>5.87</v>
      </c>
      <c r="E23" s="12">
        <f>0.066*100</f>
        <v>6.6000000000000005</v>
      </c>
      <c r="F23" s="7"/>
      <c r="G23" s="4"/>
      <c r="H23" s="4"/>
    </row>
    <row r="24" spans="1:8" ht="12.75">
      <c r="A24" s="14" t="s">
        <v>13</v>
      </c>
      <c r="B24" s="16"/>
      <c r="C24" s="16"/>
      <c r="D24" s="16"/>
      <c r="E24" s="16"/>
      <c r="F24" s="4"/>
      <c r="G24" s="4"/>
      <c r="H24" s="4"/>
    </row>
    <row r="25" spans="1:8" ht="12.75">
      <c r="A25" s="4" t="s">
        <v>14</v>
      </c>
      <c r="B25" s="12">
        <v>97</v>
      </c>
      <c r="C25" s="12">
        <f>0.001*100</f>
        <v>0.1</v>
      </c>
      <c r="D25" s="12">
        <f>0.9674*100</f>
        <v>96.74000000000001</v>
      </c>
      <c r="E25" s="12">
        <f>0.972*100</f>
        <v>97.2</v>
      </c>
      <c r="F25" s="7"/>
      <c r="G25" s="4"/>
      <c r="H25" s="4"/>
    </row>
    <row r="26" spans="1:8" ht="12.75">
      <c r="A26" s="4" t="s">
        <v>15</v>
      </c>
      <c r="B26" s="12">
        <v>87.7</v>
      </c>
      <c r="C26" s="12">
        <f>0.003519*100</f>
        <v>0.3519</v>
      </c>
      <c r="D26" s="12">
        <f>0.87223825*100</f>
        <v>87.223825</v>
      </c>
      <c r="E26" s="12">
        <f>0.88239459*100</f>
        <v>88.239459</v>
      </c>
      <c r="F26" s="4"/>
      <c r="G26" s="4"/>
      <c r="H26" s="4"/>
    </row>
    <row r="27" spans="1:8" ht="12.75">
      <c r="A27" s="4" t="s">
        <v>16</v>
      </c>
      <c r="B27" s="12">
        <v>9.1</v>
      </c>
      <c r="C27" s="12">
        <f>0.030393*100</f>
        <v>3.0393</v>
      </c>
      <c r="D27" s="12">
        <f>0.08635516*100</f>
        <v>8.635516</v>
      </c>
      <c r="E27" s="12">
        <f>0.09544392*100</f>
        <v>9.544392</v>
      </c>
      <c r="F27" s="4"/>
      <c r="G27" s="4"/>
      <c r="H27" s="4"/>
    </row>
    <row r="28" spans="1:8" ht="12.75">
      <c r="A28" s="4" t="s">
        <v>17</v>
      </c>
      <c r="B28" s="12">
        <v>0.2</v>
      </c>
      <c r="C28" s="12">
        <f>0.357622*100</f>
        <v>35.7622</v>
      </c>
      <c r="D28" s="12">
        <f>0.00032774*100</f>
        <v>0.032774</v>
      </c>
      <c r="E28" s="12">
        <f>0.0019642*100</f>
        <v>0.19642</v>
      </c>
      <c r="F28" s="4"/>
      <c r="G28" s="4"/>
      <c r="H28" s="4"/>
    </row>
    <row r="29" spans="1:8" ht="12.75">
      <c r="A29" s="4" t="s">
        <v>18</v>
      </c>
      <c r="B29" s="12">
        <v>3</v>
      </c>
      <c r="C29" s="12">
        <f>0.051653*100</f>
        <v>5.165299999999999</v>
      </c>
      <c r="D29" s="12">
        <f>0.0273*100</f>
        <v>2.73</v>
      </c>
      <c r="E29" s="12">
        <f>0.032*100</f>
        <v>3.2</v>
      </c>
      <c r="F29" s="4"/>
      <c r="G29" s="4"/>
      <c r="H29" s="4"/>
    </row>
    <row r="30" spans="1:8" ht="8.25" customHeight="1">
      <c r="A30" s="4"/>
      <c r="B30" s="12"/>
      <c r="C30" s="12"/>
      <c r="D30" s="12"/>
      <c r="E30" s="12"/>
      <c r="F30" s="4"/>
      <c r="G30" s="4"/>
      <c r="H30" s="4"/>
    </row>
    <row r="31" spans="1:8" ht="12.75">
      <c r="A31" s="14" t="s">
        <v>62</v>
      </c>
      <c r="B31" s="16"/>
      <c r="C31" s="16"/>
      <c r="D31" s="16"/>
      <c r="E31" s="16"/>
      <c r="F31" s="4"/>
      <c r="G31" s="4"/>
      <c r="H31" s="4"/>
    </row>
    <row r="32" spans="1:8" ht="12.75">
      <c r="A32" s="14" t="s">
        <v>19</v>
      </c>
      <c r="B32" s="16"/>
      <c r="C32" s="16"/>
      <c r="D32" s="16"/>
      <c r="E32" s="16"/>
      <c r="F32" s="4"/>
      <c r="G32" s="4"/>
      <c r="H32" s="4"/>
    </row>
    <row r="33" spans="1:8" ht="12.75">
      <c r="A33" s="4" t="s">
        <v>20</v>
      </c>
      <c r="B33" s="12">
        <v>89.62</v>
      </c>
      <c r="C33" s="12">
        <f>0.003*100</f>
        <v>0.3</v>
      </c>
      <c r="D33" s="12">
        <f>0.8915*100</f>
        <v>89.14999999999999</v>
      </c>
      <c r="E33" s="12">
        <f>0.901*100</f>
        <v>90.10000000000001</v>
      </c>
      <c r="F33" s="4"/>
      <c r="G33" s="4"/>
      <c r="H33" s="4"/>
    </row>
    <row r="34" spans="1:8" ht="12.75">
      <c r="A34" s="4" t="s">
        <v>21</v>
      </c>
      <c r="B34" s="12">
        <v>10.38</v>
      </c>
      <c r="C34" s="12">
        <f>0.028*100</f>
        <v>2.8000000000000003</v>
      </c>
      <c r="D34" s="12">
        <f>0.0896*100</f>
        <v>8.959999999999999</v>
      </c>
      <c r="E34" s="12">
        <f>0.108*100</f>
        <v>10.8</v>
      </c>
      <c r="F34" s="4"/>
      <c r="G34" s="4"/>
      <c r="H34" s="4"/>
    </row>
    <row r="35" spans="1:8" ht="12.75">
      <c r="A35" s="14" t="s">
        <v>22</v>
      </c>
      <c r="B35" s="16"/>
      <c r="C35" s="16"/>
      <c r="D35" s="16"/>
      <c r="E35" s="16"/>
      <c r="F35" s="4"/>
      <c r="G35" s="4"/>
      <c r="H35" s="4"/>
    </row>
    <row r="36" spans="1:8" ht="12.75">
      <c r="A36" s="4" t="s">
        <v>20</v>
      </c>
      <c r="B36" s="12">
        <v>70.25</v>
      </c>
      <c r="C36" s="12">
        <f>0.005*100</f>
        <v>0.5</v>
      </c>
      <c r="D36" s="12">
        <f>0.6973*100</f>
        <v>69.73</v>
      </c>
      <c r="E36" s="12">
        <f>0.709*100</f>
        <v>70.89999999999999</v>
      </c>
      <c r="F36" s="4"/>
      <c r="G36" s="4"/>
      <c r="H36" s="4"/>
    </row>
    <row r="37" spans="1:8" ht="12.75">
      <c r="A37" s="4" t="s">
        <v>21</v>
      </c>
      <c r="B37" s="12">
        <v>29.75</v>
      </c>
      <c r="C37" s="12">
        <f>0.012*100</f>
        <v>1.2</v>
      </c>
      <c r="D37" s="12">
        <f>0.2905*100</f>
        <v>29.049999999999997</v>
      </c>
      <c r="E37" s="12">
        <f>0.302*100</f>
        <v>30.2</v>
      </c>
      <c r="F37" s="7"/>
      <c r="G37" s="4"/>
      <c r="H37" s="4"/>
    </row>
    <row r="38" spans="1:8" ht="12.75">
      <c r="A38" s="14" t="s">
        <v>23</v>
      </c>
      <c r="B38" s="16"/>
      <c r="C38" s="16"/>
      <c r="D38" s="16"/>
      <c r="E38" s="16"/>
      <c r="F38" s="4"/>
      <c r="G38" s="4"/>
      <c r="H38" s="4"/>
    </row>
    <row r="39" spans="1:8" ht="12.75">
      <c r="A39" s="4" t="s">
        <v>20</v>
      </c>
      <c r="B39" s="12">
        <v>71.23</v>
      </c>
      <c r="C39" s="12">
        <f>0.004*100</f>
        <v>0.4</v>
      </c>
      <c r="D39" s="12">
        <f>0.707*100</f>
        <v>70.7</v>
      </c>
      <c r="E39" s="12">
        <f>0.718*100</f>
        <v>71.8</v>
      </c>
      <c r="F39" s="4"/>
      <c r="G39" s="4"/>
      <c r="H39" s="4"/>
    </row>
    <row r="40" spans="1:8" ht="12.75">
      <c r="A40" s="4" t="s">
        <v>21</v>
      </c>
      <c r="B40" s="12">
        <v>28.77</v>
      </c>
      <c r="C40" s="12">
        <f>0.011*100</f>
        <v>1.0999999999999999</v>
      </c>
      <c r="D40" s="12">
        <f>0.2817*100</f>
        <v>28.17</v>
      </c>
      <c r="E40" s="12">
        <f>0.292*100</f>
        <v>29.2</v>
      </c>
      <c r="F40" s="4"/>
      <c r="G40" s="4"/>
      <c r="H40" s="4"/>
    </row>
    <row r="41" spans="1:8" ht="7.5" customHeight="1">
      <c r="A41" s="4"/>
      <c r="B41" s="12"/>
      <c r="C41" s="12"/>
      <c r="D41" s="12"/>
      <c r="E41" s="12"/>
      <c r="F41" s="4"/>
      <c r="G41" s="4"/>
      <c r="H41" s="4"/>
    </row>
    <row r="42" spans="1:8" ht="12.75">
      <c r="A42" s="4" t="s">
        <v>24</v>
      </c>
      <c r="B42" s="12">
        <v>44.08</v>
      </c>
      <c r="C42" s="12">
        <f>0.008*100</f>
        <v>0.8</v>
      </c>
      <c r="D42" s="12">
        <f>0.4337*100</f>
        <v>43.37</v>
      </c>
      <c r="E42" s="12">
        <f>0.446*100</f>
        <v>44.6</v>
      </c>
      <c r="F42" s="4"/>
      <c r="G42" s="4"/>
      <c r="H42" s="4"/>
    </row>
    <row r="43" spans="1:8" ht="6.75" customHeight="1">
      <c r="A43" s="4"/>
      <c r="B43" s="12"/>
      <c r="C43" s="12"/>
      <c r="D43" s="12"/>
      <c r="E43" s="12"/>
      <c r="F43" s="4"/>
      <c r="G43" s="4"/>
      <c r="H43" s="4"/>
    </row>
    <row r="44" spans="1:8" ht="12.75">
      <c r="A44" s="14" t="s">
        <v>25</v>
      </c>
      <c r="B44" s="16"/>
      <c r="C44" s="16"/>
      <c r="D44" s="16"/>
      <c r="E44" s="16"/>
      <c r="F44" s="4"/>
      <c r="G44" s="4"/>
      <c r="H44" s="4"/>
    </row>
    <row r="45" spans="1:8" ht="27" customHeight="1">
      <c r="A45" s="4" t="s">
        <v>51</v>
      </c>
      <c r="B45" s="12">
        <v>6.3</v>
      </c>
      <c r="C45" s="12">
        <f>0.031*100</f>
        <v>3.1</v>
      </c>
      <c r="D45" s="12">
        <f>0.059*100</f>
        <v>5.8999999999999995</v>
      </c>
      <c r="E45" s="12">
        <f>0.065*100</f>
        <v>6.5</v>
      </c>
      <c r="F45" s="4"/>
      <c r="G45" s="4"/>
      <c r="H45" s="4"/>
    </row>
    <row r="46" spans="1:8" ht="22.5" customHeight="1">
      <c r="A46" s="4" t="s">
        <v>52</v>
      </c>
      <c r="B46" s="12">
        <v>10.98</v>
      </c>
      <c r="C46" s="12">
        <f>0.026*100</f>
        <v>2.6</v>
      </c>
      <c r="D46" s="12">
        <f>0.1051*100</f>
        <v>10.51</v>
      </c>
      <c r="E46" s="12">
        <f>0.114*100</f>
        <v>11.4</v>
      </c>
      <c r="F46" s="4"/>
      <c r="G46" s="4"/>
      <c r="H46" s="4"/>
    </row>
    <row r="47" spans="1:8" ht="6" customHeight="1">
      <c r="A47" s="4"/>
      <c r="B47" s="12"/>
      <c r="C47" s="12"/>
      <c r="D47" s="12"/>
      <c r="E47" s="12"/>
      <c r="F47" s="4"/>
      <c r="G47" s="4"/>
      <c r="H47" s="4"/>
    </row>
    <row r="48" spans="1:8" ht="12.75">
      <c r="A48" s="14" t="s">
        <v>61</v>
      </c>
      <c r="B48" s="16"/>
      <c r="C48" s="16"/>
      <c r="D48" s="16"/>
      <c r="E48" s="16"/>
      <c r="F48" s="4"/>
      <c r="G48" s="4"/>
      <c r="H48" s="4"/>
    </row>
    <row r="49" spans="1:8" ht="12.75">
      <c r="A49" s="4" t="s">
        <v>26</v>
      </c>
      <c r="B49" s="12">
        <v>65.16</v>
      </c>
      <c r="C49" s="12">
        <f>0.005*100</f>
        <v>0.5</v>
      </c>
      <c r="D49" s="12">
        <f>0.643*100</f>
        <v>64.3</v>
      </c>
      <c r="E49" s="12">
        <f>0.655*100</f>
        <v>65.5</v>
      </c>
      <c r="F49" s="4"/>
      <c r="G49" s="4"/>
      <c r="H49" s="4"/>
    </row>
    <row r="50" spans="1:8" ht="12.75">
      <c r="A50" s="4" t="s">
        <v>27</v>
      </c>
      <c r="B50" s="12">
        <v>4.93</v>
      </c>
      <c r="C50" s="12">
        <f>0.036*100</f>
        <v>3.5999999999999996</v>
      </c>
      <c r="D50" s="12">
        <f>0.0461*100</f>
        <v>4.61</v>
      </c>
      <c r="E50" s="12">
        <f>0.052*100</f>
        <v>5.2</v>
      </c>
      <c r="F50" s="4"/>
      <c r="G50" s="4"/>
      <c r="H50" s="4"/>
    </row>
    <row r="51" spans="1:8" ht="12.75">
      <c r="A51" s="4" t="s">
        <v>28</v>
      </c>
      <c r="B51" s="12">
        <v>18.89</v>
      </c>
      <c r="C51" s="12">
        <f>0.015*100</f>
        <v>1.5</v>
      </c>
      <c r="D51" s="12">
        <f>0.1841*100</f>
        <v>18.41</v>
      </c>
      <c r="E51" s="12">
        <f>0.194*100</f>
        <v>19.400000000000002</v>
      </c>
      <c r="F51" s="4"/>
      <c r="G51" s="4"/>
      <c r="H51" s="4"/>
    </row>
    <row r="52" spans="1:8" ht="12.75">
      <c r="A52" s="4" t="s">
        <v>29</v>
      </c>
      <c r="B52" s="12">
        <v>9.16</v>
      </c>
      <c r="C52" s="12">
        <f>0.024*100</f>
        <v>2.4</v>
      </c>
      <c r="D52" s="12">
        <f>0.0882*100</f>
        <v>8.82</v>
      </c>
      <c r="E52" s="12">
        <f>0.095*100</f>
        <v>9.5</v>
      </c>
      <c r="F52" s="4"/>
      <c r="G52" s="4"/>
      <c r="H52" s="4"/>
    </row>
    <row r="53" spans="1:8" ht="12.75">
      <c r="A53" s="4" t="s">
        <v>30</v>
      </c>
      <c r="B53" s="12">
        <v>1.86</v>
      </c>
      <c r="C53" s="12">
        <f>0.054*100</f>
        <v>5.4</v>
      </c>
      <c r="D53" s="12">
        <f>0.0168*100</f>
        <v>1.68</v>
      </c>
      <c r="E53" s="12">
        <f>0.02*100</f>
        <v>2</v>
      </c>
      <c r="F53" s="4"/>
      <c r="G53" s="4"/>
      <c r="H53" s="4"/>
    </row>
    <row r="54" spans="1:8" ht="6.75" customHeight="1">
      <c r="A54" s="4"/>
      <c r="B54" s="12"/>
      <c r="C54" s="12"/>
      <c r="D54" s="12"/>
      <c r="E54" s="12"/>
      <c r="F54" s="4"/>
      <c r="G54" s="4"/>
      <c r="H54" s="4"/>
    </row>
    <row r="55" spans="1:8" ht="12.75">
      <c r="A55" s="14" t="s">
        <v>60</v>
      </c>
      <c r="B55" s="16"/>
      <c r="C55" s="16"/>
      <c r="D55" s="16"/>
      <c r="E55" s="16"/>
      <c r="F55" s="4"/>
      <c r="G55" s="4"/>
      <c r="H55" s="4"/>
    </row>
    <row r="56" spans="1:8" ht="14.25" customHeight="1">
      <c r="A56" s="8" t="s">
        <v>53</v>
      </c>
      <c r="B56" s="12">
        <v>13.698495500865517</v>
      </c>
      <c r="C56" s="12">
        <v>2.8</v>
      </c>
      <c r="D56" s="12">
        <v>13.5</v>
      </c>
      <c r="E56" s="12">
        <v>13.9</v>
      </c>
      <c r="F56" s="4"/>
      <c r="G56" s="4"/>
      <c r="H56" s="4"/>
    </row>
    <row r="57" spans="1:8" ht="14.25" customHeight="1">
      <c r="A57" s="17" t="s">
        <v>54</v>
      </c>
      <c r="B57" s="18">
        <v>33.4</v>
      </c>
      <c r="C57" s="18">
        <v>1.3</v>
      </c>
      <c r="D57" s="18">
        <f>+B57-0.7</f>
        <v>32.699999999999996</v>
      </c>
      <c r="E57" s="18">
        <f>+B57+0.7</f>
        <v>34.1</v>
      </c>
      <c r="F57" s="4"/>
      <c r="G57" s="4"/>
      <c r="H57" s="4"/>
    </row>
    <row r="58" spans="1:8" ht="7.5" customHeight="1">
      <c r="A58" s="4"/>
      <c r="B58" s="6"/>
      <c r="C58" s="6"/>
      <c r="D58" s="6"/>
      <c r="E58" s="6"/>
      <c r="F58" s="4"/>
      <c r="G58" s="4"/>
      <c r="H58" s="4"/>
    </row>
    <row r="59" spans="1:8" ht="12.75">
      <c r="A59" s="27" t="s">
        <v>56</v>
      </c>
      <c r="B59" s="28"/>
      <c r="C59" s="28"/>
      <c r="D59" s="28"/>
      <c r="E59" s="28"/>
      <c r="F59" s="4"/>
      <c r="G59" s="4"/>
      <c r="H59" s="4"/>
    </row>
    <row r="60" spans="1:8" ht="12.75">
      <c r="A60" s="29"/>
      <c r="B60" s="29"/>
      <c r="C60" s="29"/>
      <c r="D60" s="29"/>
      <c r="E60" s="29"/>
      <c r="F60" s="4"/>
      <c r="G60" s="4"/>
      <c r="H60" s="4"/>
    </row>
    <row r="61" spans="1:8" ht="12.75">
      <c r="A61" s="4" t="s">
        <v>57</v>
      </c>
      <c r="B61" s="5"/>
      <c r="C61" s="5"/>
      <c r="D61" s="5"/>
      <c r="E61" s="5"/>
      <c r="F61" s="4"/>
      <c r="G61" s="4"/>
      <c r="H61" s="4"/>
    </row>
    <row r="62" spans="1:8" ht="12.75">
      <c r="A62" s="25" t="s">
        <v>58</v>
      </c>
      <c r="B62" s="26"/>
      <c r="C62" s="26"/>
      <c r="D62" s="26"/>
      <c r="E62" s="26"/>
      <c r="F62" s="4"/>
      <c r="G62" s="4"/>
      <c r="H62" s="4"/>
    </row>
    <row r="63" spans="1:8" ht="12.75">
      <c r="A63" s="25" t="s">
        <v>59</v>
      </c>
      <c r="B63" s="26"/>
      <c r="C63" s="26"/>
      <c r="D63" s="26"/>
      <c r="E63" s="26"/>
      <c r="F63" s="4"/>
      <c r="G63" s="4"/>
      <c r="H63" s="4"/>
    </row>
    <row r="64" spans="1:8" ht="12.75">
      <c r="A64" s="4"/>
      <c r="B64" s="5"/>
      <c r="C64" s="5"/>
      <c r="D64" s="5"/>
      <c r="E64" s="5"/>
      <c r="F64" s="4"/>
      <c r="G64" s="4"/>
      <c r="H64" s="4"/>
    </row>
    <row r="65" spans="1:8" ht="12.75">
      <c r="A65" s="4" t="s">
        <v>55</v>
      </c>
      <c r="B65" s="5"/>
      <c r="C65" s="5"/>
      <c r="D65" s="5"/>
      <c r="E65" s="5"/>
      <c r="F65" s="4"/>
      <c r="G65" s="4"/>
      <c r="H65" s="4"/>
    </row>
    <row r="66" spans="1:8" ht="12.75">
      <c r="A66" s="4"/>
      <c r="B66" s="5"/>
      <c r="C66" s="5"/>
      <c r="D66" s="5"/>
      <c r="E66" s="5"/>
      <c r="F66" s="4"/>
      <c r="G66" s="4"/>
      <c r="H66" s="4"/>
    </row>
    <row r="67" spans="1:8" ht="12.75">
      <c r="A67" s="4"/>
      <c r="B67" s="5"/>
      <c r="C67" s="5"/>
      <c r="D67" s="5"/>
      <c r="E67" s="5"/>
      <c r="F67" s="4"/>
      <c r="G67" s="4"/>
      <c r="H67" s="4"/>
    </row>
    <row r="68" spans="1:8" ht="12.75">
      <c r="A68" s="4"/>
      <c r="B68" s="5"/>
      <c r="C68" s="5"/>
      <c r="D68" s="5"/>
      <c r="E68" s="5"/>
      <c r="F68" s="4"/>
      <c r="G68" s="4"/>
      <c r="H68" s="4"/>
    </row>
    <row r="69" spans="1:8" ht="12.75">
      <c r="A69" s="4"/>
      <c r="B69" s="5"/>
      <c r="C69" s="5"/>
      <c r="D69" s="5"/>
      <c r="E69" s="5"/>
      <c r="F69" s="4"/>
      <c r="G69" s="4"/>
      <c r="H69" s="4"/>
    </row>
    <row r="70" spans="1:8" ht="12.75">
      <c r="A70" s="4"/>
      <c r="B70" s="5"/>
      <c r="C70" s="5"/>
      <c r="D70" s="5"/>
      <c r="E70" s="5"/>
      <c r="F70" s="4"/>
      <c r="G70" s="4"/>
      <c r="H70" s="4"/>
    </row>
    <row r="71" spans="1:8" ht="12.75">
      <c r="A71" s="4"/>
      <c r="B71" s="5"/>
      <c r="C71" s="5"/>
      <c r="D71" s="5"/>
      <c r="E71" s="5"/>
      <c r="F71" s="4"/>
      <c r="G71" s="4"/>
      <c r="H71" s="4"/>
    </row>
    <row r="72" spans="1:8" ht="12.75">
      <c r="A72" s="4"/>
      <c r="B72" s="5"/>
      <c r="C72" s="5"/>
      <c r="D72" s="5"/>
      <c r="E72" s="5"/>
      <c r="F72" s="4"/>
      <c r="G72" s="4"/>
      <c r="H72" s="4"/>
    </row>
  </sheetData>
  <sheetProtection/>
  <mergeCells count="5">
    <mergeCell ref="D3:E3"/>
    <mergeCell ref="A1:E1"/>
    <mergeCell ref="A63:E63"/>
    <mergeCell ref="A62:E62"/>
    <mergeCell ref="A59:E60"/>
  </mergeCells>
  <printOptions/>
  <pageMargins left="0.85" right="0.3937007874015748" top="0.62" bottom="0.15748031496062992" header="0.15748031496062992" footer="0.1574803149606299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1.421875" defaultRowHeight="12.75"/>
  <cols>
    <col min="1" max="1" width="56.00390625" style="2" customWidth="1"/>
    <col min="2" max="2" width="11.421875" style="1" customWidth="1"/>
    <col min="3" max="4" width="4.57421875" style="1" bestFit="1" customWidth="1"/>
    <col min="5" max="5" width="7.28125" style="1" customWidth="1"/>
    <col min="6" max="16384" width="11.421875" style="2" customWidth="1"/>
  </cols>
  <sheetData>
    <row r="1" spans="1:5" ht="26.25" customHeight="1">
      <c r="A1" s="23" t="s">
        <v>71</v>
      </c>
      <c r="B1" s="24"/>
      <c r="C1" s="24"/>
      <c r="D1" s="24"/>
      <c r="E1" s="24"/>
    </row>
    <row r="2" spans="1:5" ht="12.75">
      <c r="A2" s="4"/>
      <c r="B2" s="5"/>
      <c r="C2" s="5"/>
      <c r="D2" s="5"/>
      <c r="E2" s="5"/>
    </row>
    <row r="3" spans="1:5" ht="26.25" customHeight="1">
      <c r="A3" s="3" t="s">
        <v>66</v>
      </c>
      <c r="B3" s="19"/>
      <c r="C3" s="19"/>
      <c r="D3" s="22" t="s">
        <v>50</v>
      </c>
      <c r="E3" s="22"/>
    </row>
    <row r="4" spans="1:5" ht="12.75">
      <c r="A4" s="4"/>
      <c r="B4" s="5" t="s">
        <v>46</v>
      </c>
      <c r="C4" s="5" t="s">
        <v>47</v>
      </c>
      <c r="D4" s="5" t="s">
        <v>48</v>
      </c>
      <c r="E4" s="5" t="s">
        <v>49</v>
      </c>
    </row>
    <row r="5" spans="1:5" ht="12.75">
      <c r="A5" s="4"/>
      <c r="B5" s="5"/>
      <c r="C5" s="5"/>
      <c r="D5" s="5"/>
      <c r="E5" s="5"/>
    </row>
    <row r="6" spans="1:5" ht="12.75">
      <c r="A6" s="9" t="s">
        <v>68</v>
      </c>
      <c r="B6" s="10">
        <v>27593809</v>
      </c>
      <c r="C6" s="11"/>
      <c r="D6" s="11"/>
      <c r="E6" s="11"/>
    </row>
    <row r="7" spans="1:5" ht="12.75">
      <c r="A7" s="4"/>
      <c r="B7" s="11"/>
      <c r="C7" s="11"/>
      <c r="D7" s="11"/>
      <c r="E7" s="11"/>
    </row>
    <row r="8" spans="1:5" ht="12.75">
      <c r="A8" s="14" t="s">
        <v>0</v>
      </c>
      <c r="B8" s="20"/>
      <c r="C8" s="20"/>
      <c r="D8" s="20"/>
      <c r="E8" s="20"/>
    </row>
    <row r="9" spans="1:5" ht="12.75">
      <c r="A9" s="14" t="s">
        <v>1</v>
      </c>
      <c r="B9" s="20"/>
      <c r="C9" s="20"/>
      <c r="D9" s="20"/>
      <c r="E9" s="20"/>
    </row>
    <row r="10" spans="1:5" ht="12.75">
      <c r="A10" s="4" t="s">
        <v>2</v>
      </c>
      <c r="B10" s="12">
        <v>9.01</v>
      </c>
      <c r="C10" s="12">
        <v>1.4636</v>
      </c>
      <c r="D10" s="12">
        <v>8.78975</v>
      </c>
      <c r="E10" s="12">
        <v>9.223386999999999</v>
      </c>
    </row>
    <row r="11" spans="1:5" ht="12.75">
      <c r="A11" s="4" t="s">
        <v>3</v>
      </c>
      <c r="B11" s="12">
        <v>15.51</v>
      </c>
      <c r="C11" s="12">
        <v>1.1015000000000001</v>
      </c>
      <c r="D11" s="12">
        <v>15.22761</v>
      </c>
      <c r="E11" s="12">
        <v>15.789596</v>
      </c>
    </row>
    <row r="12" spans="1:5" ht="12.75">
      <c r="A12" s="4" t="s">
        <v>4</v>
      </c>
      <c r="B12" s="12">
        <v>75.48</v>
      </c>
      <c r="C12" s="12">
        <v>0.26120000000000004</v>
      </c>
      <c r="D12" s="12">
        <v>75.15984999999999</v>
      </c>
      <c r="E12" s="12">
        <v>75.808458</v>
      </c>
    </row>
    <row r="13" spans="1:5" ht="12.75">
      <c r="A13" s="14" t="s">
        <v>65</v>
      </c>
      <c r="B13" s="16"/>
      <c r="C13" s="16"/>
      <c r="D13" s="16"/>
      <c r="E13" s="16"/>
    </row>
    <row r="14" spans="1:5" ht="12.75">
      <c r="A14" s="4" t="s">
        <v>5</v>
      </c>
      <c r="B14" s="12">
        <f>B15+B16</f>
        <v>94.91999999999999</v>
      </c>
      <c r="C14" s="12">
        <v>1.1342999999999999</v>
      </c>
      <c r="D14" s="12">
        <v>94.20707</v>
      </c>
      <c r="E14" s="12">
        <v>95.45466300000001</v>
      </c>
    </row>
    <row r="15" spans="1:5" ht="12.75">
      <c r="A15" s="4" t="s">
        <v>6</v>
      </c>
      <c r="B15" s="12">
        <v>73.85</v>
      </c>
      <c r="C15" s="12">
        <v>0.2664</v>
      </c>
      <c r="D15" s="12">
        <v>73.460512</v>
      </c>
      <c r="E15" s="12">
        <v>74.107184</v>
      </c>
    </row>
    <row r="16" spans="1:5" ht="12.75">
      <c r="A16" s="4" t="s">
        <v>7</v>
      </c>
      <c r="B16" s="12">
        <v>21.07</v>
      </c>
      <c r="C16" s="12">
        <v>0.8678999999999999</v>
      </c>
      <c r="D16" s="12">
        <v>20.746558</v>
      </c>
      <c r="E16" s="12">
        <v>21.347479</v>
      </c>
    </row>
    <row r="17" spans="1:5" ht="12.75">
      <c r="A17" s="4" t="s">
        <v>8</v>
      </c>
      <c r="B17" s="12">
        <v>5.09</v>
      </c>
      <c r="C17" s="12">
        <v>1.9952</v>
      </c>
      <c r="D17" s="12">
        <v>4.916197</v>
      </c>
      <c r="E17" s="12">
        <v>5.249829999999999</v>
      </c>
    </row>
    <row r="18" spans="1:5" ht="12.75">
      <c r="A18" s="14" t="s">
        <v>64</v>
      </c>
      <c r="B18" s="16"/>
      <c r="C18" s="16"/>
      <c r="D18" s="16"/>
      <c r="E18" s="16"/>
    </row>
    <row r="19" spans="1:5" ht="12.75">
      <c r="A19" s="4" t="s">
        <v>9</v>
      </c>
      <c r="B19" s="12">
        <v>83.06</v>
      </c>
      <c r="C19" s="12">
        <v>0.22529999999999997</v>
      </c>
      <c r="D19" s="12">
        <v>82.752128</v>
      </c>
      <c r="E19" s="12">
        <v>83.36772099999999</v>
      </c>
    </row>
    <row r="20" spans="1:5" ht="12.75">
      <c r="A20" s="4" t="s">
        <v>10</v>
      </c>
      <c r="B20" s="12">
        <v>16.87</v>
      </c>
      <c r="C20" s="12">
        <v>1.1077</v>
      </c>
      <c r="D20" s="12">
        <v>16.564069</v>
      </c>
      <c r="E20" s="12">
        <v>17.178876000000002</v>
      </c>
    </row>
    <row r="21" spans="1:5" ht="12.75">
      <c r="A21" s="14" t="s">
        <v>63</v>
      </c>
      <c r="B21" s="16"/>
      <c r="C21" s="16"/>
      <c r="D21" s="16"/>
      <c r="E21" s="16"/>
    </row>
    <row r="22" spans="1:5" ht="12.75">
      <c r="A22" s="4" t="s">
        <v>11</v>
      </c>
      <c r="B22" s="12">
        <v>91.81</v>
      </c>
      <c r="C22" s="12">
        <v>0.1545</v>
      </c>
      <c r="D22" s="12">
        <v>91.574153</v>
      </c>
      <c r="E22" s="12">
        <v>92.040836</v>
      </c>
    </row>
    <row r="23" spans="1:5" ht="12.75">
      <c r="A23" s="4" t="s">
        <v>12</v>
      </c>
      <c r="B23" s="12">
        <v>8.19</v>
      </c>
      <c r="C23" s="12">
        <v>1.7316000000000003</v>
      </c>
      <c r="D23" s="12">
        <v>7.959164</v>
      </c>
      <c r="E23" s="12">
        <v>8.425847000000001</v>
      </c>
    </row>
    <row r="24" spans="1:5" ht="12.75">
      <c r="A24" s="14" t="s">
        <v>13</v>
      </c>
      <c r="B24" s="16"/>
      <c r="C24" s="16"/>
      <c r="D24" s="16"/>
      <c r="E24" s="16"/>
    </row>
    <row r="25" spans="1:5" ht="12.75">
      <c r="A25" s="4" t="s">
        <v>14</v>
      </c>
      <c r="B25" s="12">
        <v>96.29</v>
      </c>
      <c r="C25" s="12">
        <v>0.0996</v>
      </c>
      <c r="D25" s="12">
        <v>96.133172</v>
      </c>
      <c r="E25" s="12">
        <v>96.44882299999999</v>
      </c>
    </row>
    <row r="26" spans="1:5" ht="12.75">
      <c r="A26" s="4" t="s">
        <v>15</v>
      </c>
      <c r="B26" s="12">
        <v>85.9</v>
      </c>
      <c r="C26" s="12">
        <f>0.02136*100</f>
        <v>2.136</v>
      </c>
      <c r="D26" s="12">
        <f>0.85640735*100</f>
        <v>85.640735</v>
      </c>
      <c r="E26" s="12">
        <f>0.8624477*100</f>
        <v>86.24477</v>
      </c>
    </row>
    <row r="27" spans="1:5" ht="12.75">
      <c r="A27" s="4" t="s">
        <v>16</v>
      </c>
      <c r="B27" s="12">
        <v>10.1</v>
      </c>
      <c r="C27" s="12">
        <f>0.016225*100</f>
        <v>1.6225</v>
      </c>
      <c r="D27" s="12">
        <f>0.0987446*100</f>
        <v>9.874460000000001</v>
      </c>
      <c r="E27" s="12">
        <f>0.10415968*100</f>
        <v>10.415968000000001</v>
      </c>
    </row>
    <row r="28" spans="1:5" ht="12.75">
      <c r="A28" s="4" t="s">
        <v>17</v>
      </c>
      <c r="B28" s="12">
        <v>0.2</v>
      </c>
      <c r="C28" s="12">
        <f>0.189553*100</f>
        <v>18.9553</v>
      </c>
      <c r="D28" s="12">
        <f>0.00063469*100</f>
        <v>0.063469</v>
      </c>
      <c r="E28" s="12">
        <f>0.00120978*100</f>
        <v>0.12097799999999999</v>
      </c>
    </row>
    <row r="29" spans="1:5" ht="12.75">
      <c r="A29" s="4" t="s">
        <v>18</v>
      </c>
      <c r="B29" s="12">
        <v>3.71</v>
      </c>
      <c r="C29" s="12">
        <v>2.5874</v>
      </c>
      <c r="D29" s="12">
        <v>3.550504</v>
      </c>
      <c r="E29" s="12">
        <v>3.8661519999999996</v>
      </c>
    </row>
    <row r="30" spans="1:5" ht="8.25" customHeight="1">
      <c r="A30" s="4"/>
      <c r="B30" s="12"/>
      <c r="C30" s="12"/>
      <c r="D30" s="12"/>
      <c r="E30" s="12"/>
    </row>
    <row r="31" spans="1:5" ht="12.75">
      <c r="A31" s="14" t="s">
        <v>62</v>
      </c>
      <c r="B31" s="16"/>
      <c r="C31" s="16"/>
      <c r="D31" s="16"/>
      <c r="E31" s="16"/>
    </row>
    <row r="32" spans="1:5" ht="12.75">
      <c r="A32" s="14" t="s">
        <v>19</v>
      </c>
      <c r="B32" s="16"/>
      <c r="C32" s="16"/>
      <c r="D32" s="16"/>
      <c r="E32" s="16"/>
    </row>
    <row r="33" spans="1:5" ht="12.75">
      <c r="A33" s="4" t="s">
        <v>20</v>
      </c>
      <c r="B33" s="12">
        <v>88.28</v>
      </c>
      <c r="C33" s="12">
        <v>0.20010000000000003</v>
      </c>
      <c r="D33" s="12">
        <v>87.987881</v>
      </c>
      <c r="E33" s="12">
        <v>88.568957</v>
      </c>
    </row>
    <row r="34" spans="1:5" ht="12.75">
      <c r="A34" s="4" t="s">
        <v>21</v>
      </c>
      <c r="B34" s="12">
        <v>11.72</v>
      </c>
      <c r="C34" s="12">
        <v>1.5069000000000001</v>
      </c>
      <c r="D34" s="12">
        <v>11.431043</v>
      </c>
      <c r="E34" s="12">
        <v>12.012119</v>
      </c>
    </row>
    <row r="35" spans="1:5" ht="12.75">
      <c r="A35" s="14" t="s">
        <v>22</v>
      </c>
      <c r="B35" s="16"/>
      <c r="C35" s="16"/>
      <c r="D35" s="16"/>
      <c r="E35" s="16"/>
    </row>
    <row r="36" spans="1:5" ht="12.75">
      <c r="A36" s="4" t="s">
        <v>20</v>
      </c>
      <c r="B36" s="12">
        <v>65.7</v>
      </c>
      <c r="C36" s="12">
        <v>0.3258</v>
      </c>
      <c r="D36" s="12">
        <v>65.576829</v>
      </c>
      <c r="E36" s="12">
        <v>66.28353299999999</v>
      </c>
    </row>
    <row r="37" spans="1:5" ht="12.75">
      <c r="A37" s="4" t="s">
        <v>21</v>
      </c>
      <c r="B37" s="12">
        <v>34.3</v>
      </c>
      <c r="C37" s="12">
        <v>0.6305</v>
      </c>
      <c r="D37" s="12">
        <v>33.716467</v>
      </c>
      <c r="E37" s="12">
        <v>34.423171</v>
      </c>
    </row>
    <row r="38" spans="1:5" ht="12.75">
      <c r="A38" s="14" t="s">
        <v>23</v>
      </c>
      <c r="B38" s="16"/>
      <c r="C38" s="16"/>
      <c r="D38" s="16"/>
      <c r="E38" s="16"/>
    </row>
    <row r="39" spans="1:5" ht="12.75">
      <c r="A39" s="4" t="s">
        <v>20</v>
      </c>
      <c r="B39" s="12">
        <v>66.13</v>
      </c>
      <c r="C39" s="12">
        <v>0.3058</v>
      </c>
      <c r="D39" s="12">
        <v>65.798388</v>
      </c>
      <c r="E39" s="12">
        <v>66.46356399999999</v>
      </c>
    </row>
    <row r="40" spans="1:5" ht="12.75">
      <c r="A40" s="4" t="s">
        <v>21</v>
      </c>
      <c r="B40" s="12">
        <v>33.87</v>
      </c>
      <c r="C40" s="12">
        <v>0.597</v>
      </c>
      <c r="D40" s="12">
        <v>33.536435999999995</v>
      </c>
      <c r="E40" s="12">
        <v>34.201612</v>
      </c>
    </row>
    <row r="41" spans="1:5" ht="5.25" customHeight="1">
      <c r="A41" s="4"/>
      <c r="B41" s="12"/>
      <c r="C41" s="12"/>
      <c r="D41" s="12"/>
      <c r="E41" s="12"/>
    </row>
    <row r="42" spans="1:5" ht="12.75">
      <c r="A42" s="4" t="s">
        <v>24</v>
      </c>
      <c r="B42" s="12">
        <v>49.98</v>
      </c>
      <c r="C42" s="12">
        <v>0.4286</v>
      </c>
      <c r="D42" s="12">
        <v>49.664547</v>
      </c>
      <c r="E42" s="12">
        <v>50.369803999999995</v>
      </c>
    </row>
    <row r="43" spans="1:5" ht="6.75" customHeight="1">
      <c r="A43" s="4"/>
      <c r="B43" s="12"/>
      <c r="C43" s="12"/>
      <c r="D43" s="12"/>
      <c r="E43" s="12"/>
    </row>
    <row r="44" spans="1:5" ht="12.75">
      <c r="A44" s="14" t="s">
        <v>25</v>
      </c>
      <c r="B44" s="16"/>
      <c r="C44" s="16"/>
      <c r="D44" s="16"/>
      <c r="E44" s="16"/>
    </row>
    <row r="45" spans="1:5" ht="32.25" customHeight="1">
      <c r="A45" s="4" t="s">
        <v>51</v>
      </c>
      <c r="B45" s="12">
        <v>7.73</v>
      </c>
      <c r="C45" s="12">
        <v>1.6089</v>
      </c>
      <c r="D45" s="12">
        <v>7.523745</v>
      </c>
      <c r="E45" s="12">
        <v>7.93278</v>
      </c>
    </row>
    <row r="46" spans="1:5" ht="31.5" customHeight="1">
      <c r="A46" s="4" t="s">
        <v>52</v>
      </c>
      <c r="B46" s="12">
        <v>13.22</v>
      </c>
      <c r="C46" s="12">
        <v>1.3296999999999999</v>
      </c>
      <c r="D46" s="12">
        <v>12.9273</v>
      </c>
      <c r="E46" s="12">
        <v>13.505426000000002</v>
      </c>
    </row>
    <row r="47" spans="1:5" ht="6" customHeight="1">
      <c r="A47" s="4"/>
      <c r="B47" s="12"/>
      <c r="C47" s="12"/>
      <c r="D47" s="12"/>
      <c r="E47" s="12"/>
    </row>
    <row r="48" spans="1:5" ht="12.75">
      <c r="A48" s="14" t="s">
        <v>61</v>
      </c>
      <c r="B48" s="16"/>
      <c r="C48" s="16"/>
      <c r="D48" s="16"/>
      <c r="E48" s="16"/>
    </row>
    <row r="49" spans="1:5" ht="12.75">
      <c r="A49" s="4" t="s">
        <v>26</v>
      </c>
      <c r="B49" s="12">
        <v>66.28</v>
      </c>
      <c r="C49" s="12">
        <v>0.3192</v>
      </c>
      <c r="D49" s="12">
        <v>65.935645</v>
      </c>
      <c r="E49" s="12">
        <v>66.63169500000001</v>
      </c>
    </row>
    <row r="50" spans="1:5" ht="12.75">
      <c r="A50" s="4" t="s">
        <v>27</v>
      </c>
      <c r="B50" s="12">
        <v>5.69</v>
      </c>
      <c r="C50" s="12">
        <v>1.9431</v>
      </c>
      <c r="D50" s="12">
        <v>5.510464000000001</v>
      </c>
      <c r="E50" s="12">
        <v>5.874333</v>
      </c>
    </row>
    <row r="51" spans="1:5" ht="12.75">
      <c r="A51" s="4" t="s">
        <v>28</v>
      </c>
      <c r="B51" s="12">
        <v>16.05</v>
      </c>
      <c r="C51" s="12">
        <v>0.9927</v>
      </c>
      <c r="D51" s="12">
        <v>15.791181000000002</v>
      </c>
      <c r="E51" s="12">
        <v>16.31544</v>
      </c>
    </row>
    <row r="52" spans="1:5" ht="12.75">
      <c r="A52" s="4" t="s">
        <v>29</v>
      </c>
      <c r="B52" s="12">
        <v>10.14</v>
      </c>
      <c r="C52" s="12">
        <v>1.3700999999999999</v>
      </c>
      <c r="D52" s="12">
        <v>9.909175000000001</v>
      </c>
      <c r="E52" s="12">
        <v>10.366104</v>
      </c>
    </row>
    <row r="53" spans="1:5" ht="12.75">
      <c r="A53" s="4" t="s">
        <v>30</v>
      </c>
      <c r="B53" s="12">
        <v>1.76</v>
      </c>
      <c r="C53" s="12">
        <v>3.1498</v>
      </c>
      <c r="D53" s="12">
        <v>1.6716330000000001</v>
      </c>
      <c r="E53" s="12">
        <v>1.854312</v>
      </c>
    </row>
    <row r="54" spans="1:5" ht="12.75">
      <c r="A54" s="14" t="s">
        <v>31</v>
      </c>
      <c r="B54" s="16"/>
      <c r="C54" s="16"/>
      <c r="D54" s="16"/>
      <c r="E54" s="16"/>
    </row>
    <row r="55" spans="1:5" ht="12.75">
      <c r="A55" s="14" t="s">
        <v>32</v>
      </c>
      <c r="B55" s="16"/>
      <c r="C55" s="16"/>
      <c r="D55" s="16"/>
      <c r="E55" s="16"/>
    </row>
    <row r="56" spans="1:5" ht="12.75">
      <c r="A56" s="4" t="s">
        <v>33</v>
      </c>
      <c r="B56" s="12">
        <v>69.49</v>
      </c>
      <c r="C56" s="12">
        <v>0.2952</v>
      </c>
      <c r="D56" s="12">
        <v>69.148806</v>
      </c>
      <c r="E56" s="12">
        <v>69.823708</v>
      </c>
    </row>
    <row r="57" spans="1:5" ht="12.75">
      <c r="A57" s="4" t="s">
        <v>34</v>
      </c>
      <c r="B57" s="12">
        <v>29.96</v>
      </c>
      <c r="C57" s="12">
        <v>0.6798000000000001</v>
      </c>
      <c r="D57" s="12">
        <v>29.623137999999997</v>
      </c>
      <c r="E57" s="12">
        <v>30.293156999999997</v>
      </c>
    </row>
    <row r="58" spans="1:5" ht="12.75">
      <c r="A58" s="4" t="s">
        <v>35</v>
      </c>
      <c r="B58" s="12">
        <v>0.49</v>
      </c>
      <c r="C58" s="12">
        <v>7.3895</v>
      </c>
      <c r="D58" s="12">
        <v>0.48806400000000005</v>
      </c>
      <c r="E58" s="12">
        <v>0.623127</v>
      </c>
    </row>
    <row r="59" spans="1:5" ht="12.75" customHeight="1">
      <c r="A59" s="14" t="s">
        <v>36</v>
      </c>
      <c r="B59" s="16"/>
      <c r="C59" s="16"/>
      <c r="D59" s="16"/>
      <c r="E59" s="16"/>
    </row>
    <row r="60" spans="1:5" ht="12.75">
      <c r="A60" s="14" t="s">
        <v>37</v>
      </c>
      <c r="B60" s="16"/>
      <c r="C60" s="16"/>
      <c r="D60" s="16"/>
      <c r="E60" s="16"/>
    </row>
    <row r="61" spans="1:5" ht="12.75">
      <c r="A61" s="4" t="s">
        <v>38</v>
      </c>
      <c r="B61" s="12">
        <v>71.23</v>
      </c>
      <c r="C61" s="12">
        <f>0.0392*100</f>
        <v>3.92</v>
      </c>
      <c r="D61" s="12">
        <f>0.70773006*100</f>
        <v>70.77300600000001</v>
      </c>
      <c r="E61" s="12">
        <f>0.71691596*100</f>
        <v>71.691596</v>
      </c>
    </row>
    <row r="62" spans="1:5" ht="12.75">
      <c r="A62" s="4" t="s">
        <v>39</v>
      </c>
      <c r="B62" s="12">
        <v>28.21</v>
      </c>
      <c r="C62" s="12">
        <f>0.009814*100</f>
        <v>0.9813999999999999</v>
      </c>
      <c r="D62" s="12">
        <f>0.27756472*100</f>
        <v>27.756472</v>
      </c>
      <c r="E62" s="12">
        <f>0.2866731*100</f>
        <v>28.66731</v>
      </c>
    </row>
    <row r="63" spans="1:5" ht="12.75">
      <c r="A63" s="4" t="s">
        <v>40</v>
      </c>
      <c r="B63" s="12">
        <v>0.56</v>
      </c>
      <c r="C63" s="12">
        <f>0.102801*100</f>
        <v>10.280100000000001</v>
      </c>
      <c r="D63" s="12">
        <f>0.0046*100</f>
        <v>0.45999999999999996</v>
      </c>
      <c r="E63" s="12">
        <f>0.00649*100</f>
        <v>0.649</v>
      </c>
    </row>
    <row r="64" spans="1:5" ht="12.75">
      <c r="A64" s="14" t="s">
        <v>41</v>
      </c>
      <c r="B64" s="16"/>
      <c r="C64" s="16"/>
      <c r="D64" s="16"/>
      <c r="E64" s="16"/>
    </row>
    <row r="65" spans="1:5" ht="15" customHeight="1">
      <c r="A65" s="4" t="s">
        <v>38</v>
      </c>
      <c r="B65" s="12">
        <v>67.59</v>
      </c>
      <c r="C65" s="12">
        <f>0.004458*100</f>
        <v>0.44580000000000003</v>
      </c>
      <c r="D65" s="12">
        <f>0.67095647*100</f>
        <v>67.095647</v>
      </c>
      <c r="E65" s="12">
        <f>0.68087009*100</f>
        <v>68.087009</v>
      </c>
    </row>
    <row r="66" spans="1:5" ht="12.75">
      <c r="A66" s="4" t="s">
        <v>39</v>
      </c>
      <c r="B66" s="12">
        <v>31.85</v>
      </c>
      <c r="C66" s="12">
        <f>0.009403*100</f>
        <v>0.9403</v>
      </c>
      <c r="D66" s="12">
        <f>0.31360632*100</f>
        <v>31.360632</v>
      </c>
      <c r="E66" s="12">
        <f>0.3234598*100</f>
        <v>32.345980000000004</v>
      </c>
    </row>
    <row r="67" spans="1:5" ht="12.75">
      <c r="A67" s="4" t="s">
        <v>40</v>
      </c>
      <c r="B67" s="12">
        <v>0.56</v>
      </c>
      <c r="C67" s="12">
        <f>0.106289*100</f>
        <v>10.6289</v>
      </c>
      <c r="D67" s="12">
        <f>0.0045827*100</f>
        <v>0.45827</v>
      </c>
      <c r="E67" s="12">
        <f>0.00652461*100</f>
        <v>0.652461</v>
      </c>
    </row>
    <row r="68" spans="1:5" ht="12.75">
      <c r="A68" s="14" t="s">
        <v>42</v>
      </c>
      <c r="B68" s="16"/>
      <c r="C68" s="16"/>
      <c r="D68" s="16"/>
      <c r="E68" s="16"/>
    </row>
    <row r="69" spans="1:5" ht="12.75">
      <c r="A69" s="14" t="s">
        <v>43</v>
      </c>
      <c r="B69" s="16"/>
      <c r="C69" s="16"/>
      <c r="D69" s="16"/>
      <c r="E69" s="16"/>
    </row>
    <row r="70" spans="1:5" ht="15" customHeight="1">
      <c r="A70" s="4" t="s">
        <v>38</v>
      </c>
      <c r="B70" s="12">
        <v>60.32</v>
      </c>
      <c r="C70" s="12">
        <f>0.006935*100</f>
        <v>0.6935</v>
      </c>
      <c r="D70" s="12">
        <f>0.59629004*100</f>
        <v>59.629003999999995</v>
      </c>
      <c r="E70" s="12">
        <f>0.61005057*100</f>
        <v>61.005056999999994</v>
      </c>
    </row>
    <row r="71" spans="1:5" ht="12.75">
      <c r="A71" s="4" t="s">
        <v>39</v>
      </c>
      <c r="B71" s="12">
        <v>39.03</v>
      </c>
      <c r="C71" s="12">
        <f>0.010677*100</f>
        <v>1.0677</v>
      </c>
      <c r="D71" s="12">
        <f>0.38345675*100</f>
        <v>38.345675</v>
      </c>
      <c r="E71" s="12">
        <f>0.39716699*100</f>
        <v>39.716699</v>
      </c>
    </row>
    <row r="72" spans="1:5" ht="12.75">
      <c r="A72" s="4" t="s">
        <v>40</v>
      </c>
      <c r="B72" s="12">
        <v>0.65</v>
      </c>
      <c r="C72" s="12">
        <f>0.132151*100</f>
        <v>13.2151</v>
      </c>
      <c r="D72" s="12">
        <f>0.00510101*100</f>
        <v>0.5101009999999999</v>
      </c>
      <c r="E72" s="12">
        <f>0.00793464*100</f>
        <v>0.793464</v>
      </c>
    </row>
    <row r="73" spans="1:5" ht="12.75">
      <c r="A73" s="14" t="s">
        <v>44</v>
      </c>
      <c r="B73" s="16"/>
      <c r="C73" s="16"/>
      <c r="D73" s="16"/>
      <c r="E73" s="16"/>
    </row>
    <row r="74" spans="1:5" ht="15" customHeight="1">
      <c r="A74" s="4" t="s">
        <v>38</v>
      </c>
      <c r="B74" s="12">
        <v>67.31</v>
      </c>
      <c r="C74" s="12">
        <f>0.003999*100</f>
        <v>0.3999</v>
      </c>
      <c r="D74" s="12">
        <f>0.66868639*100</f>
        <v>66.868639</v>
      </c>
      <c r="E74" s="12">
        <f>0.67754068*100</f>
        <v>67.754068</v>
      </c>
    </row>
    <row r="75" spans="1:5" ht="12.75">
      <c r="A75" s="4" t="s">
        <v>39</v>
      </c>
      <c r="B75" s="12">
        <v>32.07</v>
      </c>
      <c r="C75" s="12">
        <f>0.008337*100</f>
        <v>0.8337000000000001</v>
      </c>
      <c r="D75" s="12">
        <f>0.31626904*100</f>
        <v>31.626904</v>
      </c>
      <c r="E75" s="12">
        <f>0.32506366*100</f>
        <v>32.506366</v>
      </c>
    </row>
    <row r="76" spans="1:5" ht="12.75">
      <c r="A76" s="4" t="s">
        <v>40</v>
      </c>
      <c r="B76" s="12">
        <v>0.62</v>
      </c>
      <c r="C76" s="12">
        <f>0.089582*100</f>
        <v>8.9582</v>
      </c>
      <c r="D76" s="11">
        <f>0.00530358*100</f>
        <v>0.530358</v>
      </c>
      <c r="E76" s="11">
        <f>0.00713665*100</f>
        <v>0.713665</v>
      </c>
    </row>
    <row r="77" spans="1:5" ht="12.75">
      <c r="A77" s="14" t="s">
        <v>45</v>
      </c>
      <c r="B77" s="16"/>
      <c r="C77" s="16"/>
      <c r="D77" s="16"/>
      <c r="E77" s="16"/>
    </row>
    <row r="78" spans="1:5" ht="15" customHeight="1">
      <c r="A78" s="4" t="s">
        <v>38</v>
      </c>
      <c r="B78" s="12">
        <v>97.71</v>
      </c>
      <c r="C78" s="12">
        <f>0.001932*100</f>
        <v>0.19319999999999998</v>
      </c>
      <c r="D78" s="12">
        <f>0.97396488*100</f>
        <v>97.396488</v>
      </c>
      <c r="E78" s="12">
        <f>0.98017534*100</f>
        <v>98.017534</v>
      </c>
    </row>
    <row r="79" spans="1:5" ht="12.75">
      <c r="A79" s="4" t="s">
        <v>39</v>
      </c>
      <c r="B79" s="12">
        <v>2.23</v>
      </c>
      <c r="C79" s="12">
        <f>0.082227*100</f>
        <v>8.2227</v>
      </c>
      <c r="D79" s="12">
        <f>0.01929531*100</f>
        <v>1.9295309999999999</v>
      </c>
      <c r="E79" s="12">
        <f>0.2533152*100</f>
        <v>25.33152</v>
      </c>
    </row>
    <row r="80" spans="1:5" ht="12.75">
      <c r="A80" s="21" t="s">
        <v>40</v>
      </c>
      <c r="B80" s="18">
        <v>0.06</v>
      </c>
      <c r="C80" s="18">
        <f>0.738751*100</f>
        <v>73.8751</v>
      </c>
      <c r="D80" s="18">
        <v>0</v>
      </c>
      <c r="E80" s="18">
        <f>0.00136561*100</f>
        <v>0.136561</v>
      </c>
    </row>
    <row r="81" spans="1:5" ht="12.75">
      <c r="A81" s="4"/>
      <c r="B81" s="5"/>
      <c r="C81" s="5"/>
      <c r="D81" s="5"/>
      <c r="E81" s="5"/>
    </row>
    <row r="82" spans="1:5" ht="12.75">
      <c r="A82" s="25" t="s">
        <v>56</v>
      </c>
      <c r="B82" s="26"/>
      <c r="C82" s="26"/>
      <c r="D82" s="26"/>
      <c r="E82" s="26"/>
    </row>
    <row r="83" spans="1:5" ht="12.75">
      <c r="A83" s="26"/>
      <c r="B83" s="26"/>
      <c r="C83" s="26"/>
      <c r="D83" s="26"/>
      <c r="E83" s="26"/>
    </row>
    <row r="84" spans="1:5" ht="12.75">
      <c r="A84" s="4" t="s">
        <v>57</v>
      </c>
      <c r="B84" s="5"/>
      <c r="C84" s="5"/>
      <c r="D84" s="5"/>
      <c r="E84" s="5"/>
    </row>
    <row r="85" spans="1:5" ht="12.75">
      <c r="A85" s="25" t="s">
        <v>69</v>
      </c>
      <c r="B85" s="26"/>
      <c r="C85" s="26"/>
      <c r="D85" s="26"/>
      <c r="E85" s="26"/>
    </row>
    <row r="86" spans="1:5" ht="12.75">
      <c r="A86" s="4"/>
      <c r="B86" s="5"/>
      <c r="C86" s="5"/>
      <c r="D86" s="5"/>
      <c r="E86" s="5"/>
    </row>
    <row r="87" spans="1:5" ht="12.75">
      <c r="A87" s="4" t="s">
        <v>55</v>
      </c>
      <c r="B87" s="5"/>
      <c r="C87" s="5"/>
      <c r="D87" s="5"/>
      <c r="E87" s="5"/>
    </row>
    <row r="88" spans="1:5" ht="12.75">
      <c r="A88" s="4"/>
      <c r="B88" s="5"/>
      <c r="C88" s="5"/>
      <c r="D88" s="5"/>
      <c r="E88" s="5"/>
    </row>
    <row r="89" spans="1:5" ht="12.75">
      <c r="A89" s="4"/>
      <c r="B89" s="5"/>
      <c r="C89" s="5"/>
      <c r="D89" s="5"/>
      <c r="E89" s="5"/>
    </row>
    <row r="90" spans="1:5" ht="12.75">
      <c r="A90" s="4"/>
      <c r="B90" s="5"/>
      <c r="C90" s="5"/>
      <c r="D90" s="5"/>
      <c r="E90" s="5"/>
    </row>
    <row r="91" spans="1:5" ht="12.75">
      <c r="A91" s="4"/>
      <c r="B91" s="5"/>
      <c r="C91" s="5"/>
      <c r="D91" s="5"/>
      <c r="E91" s="5"/>
    </row>
    <row r="92" spans="1:5" ht="12.75">
      <c r="A92" s="4"/>
      <c r="B92" s="5"/>
      <c r="C92" s="5"/>
      <c r="D92" s="5"/>
      <c r="E92" s="5"/>
    </row>
    <row r="93" spans="1:5" ht="12.75">
      <c r="A93" s="4"/>
      <c r="B93" s="5"/>
      <c r="C93" s="5"/>
      <c r="D93" s="5"/>
      <c r="E93" s="5"/>
    </row>
  </sheetData>
  <sheetProtection/>
  <mergeCells count="4">
    <mergeCell ref="D3:E3"/>
    <mergeCell ref="A82:E83"/>
    <mergeCell ref="A85:E85"/>
    <mergeCell ref="A1:E1"/>
  </mergeCells>
  <printOptions/>
  <pageMargins left="0.4330708661417323" right="0.7086614173228347" top="0.15748031496062992" bottom="0.35433070866141736" header="0.31496062992125984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Montañana Silvio</cp:lastModifiedBy>
  <cp:lastPrinted>2018-08-23T17:23:56Z</cp:lastPrinted>
  <dcterms:created xsi:type="dcterms:W3CDTF">2018-08-23T13:52:03Z</dcterms:created>
  <dcterms:modified xsi:type="dcterms:W3CDTF">2018-08-23T19:18:14Z</dcterms:modified>
  <cp:category/>
  <cp:version/>
  <cp:contentType/>
  <cp:contentStatus/>
</cp:coreProperties>
</file>